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Finance\Finance Mgmt\2018 Mid-Term Rate App Update\1 Models\Working Models - 10. DRO\For Filing with OEB\"/>
    </mc:Choice>
  </mc:AlternateContent>
  <bookViews>
    <workbookView xWindow="0" yWindow="0" windowWidth="28800" windowHeight="13598" tabRatio="843"/>
  </bookViews>
  <sheets>
    <sheet name="App.2-W_(Resi)" sheetId="1" r:id="rId1"/>
    <sheet name="App.2-W_(GS&lt;50 KW)" sheetId="2" r:id="rId2"/>
    <sheet name="App.2-W_GS 50-999 KW" sheetId="3" r:id="rId3"/>
    <sheet name="App.2-W_Bill Impacts &lt;4999 KW" sheetId="4" r:id="rId4"/>
    <sheet name="App.2-W_Bill Impacts &gt;5000 KW" sheetId="5" r:id="rId5"/>
    <sheet name="App.2-W_Bill Impacts StreetLite" sheetId="6" r:id="rId6"/>
    <sheet name="App.2-W_Bill Impacts Sentinels" sheetId="7" r:id="rId7"/>
    <sheet name="App.2-W_Unmetered" sheetId="8" r:id="rId8"/>
    <sheet name="App. 2-Z_Tariff 2018" sheetId="9" r:id="rId9"/>
    <sheet name="App. 2-Z_Tariff 2019" sheetId="10" r:id="rId10"/>
  </sheets>
  <externalReferences>
    <externalReference r:id="rId11"/>
    <externalReference r:id="rId12"/>
    <externalReference r:id="rId13"/>
    <externalReference r:id="rId14"/>
    <externalReference r:id="rId15"/>
    <externalReference r:id="rId16"/>
  </externalReferences>
  <definedNames>
    <definedName name="BI_LDCLIST">'[1]3. Rate Class Selection'!$B$19:$B$21</definedName>
    <definedName name="contactf" localSheetId="8">#REF!</definedName>
    <definedName name="contactf" localSheetId="9">#REF!</definedName>
    <definedName name="contactf" localSheetId="1">#REF!</definedName>
    <definedName name="contactf" localSheetId="3">#REF!</definedName>
    <definedName name="contactf" localSheetId="4">#REF!</definedName>
    <definedName name="contactf" localSheetId="6">#REF!</definedName>
    <definedName name="contactf" localSheetId="5">#REF!</definedName>
    <definedName name="contactf" localSheetId="2">#REF!</definedName>
    <definedName name="contactf" localSheetId="7">#REF!</definedName>
    <definedName name="contactf">#REF!</definedName>
    <definedName name="CustomerAdministration">[2]lists!$Z$1:$Z$36</definedName>
    <definedName name="EBNUMBER">'[2]LDC Info'!$E$16</definedName>
    <definedName name="Fixed_Charges">[2]lists!$I$1:$I$185</definedName>
    <definedName name="histdate">[3]Financials!$E$76</definedName>
    <definedName name="Incr2000" localSheetId="8">#REF!</definedName>
    <definedName name="Incr2000" localSheetId="9">#REF!</definedName>
    <definedName name="Incr2000" localSheetId="1">#REF!</definedName>
    <definedName name="Incr2000" localSheetId="3">#REF!</definedName>
    <definedName name="Incr2000" localSheetId="4">#REF!</definedName>
    <definedName name="Incr2000" localSheetId="6">#REF!</definedName>
    <definedName name="Incr2000" localSheetId="5">#REF!</definedName>
    <definedName name="Incr2000" localSheetId="2">#REF!</definedName>
    <definedName name="Incr2000" localSheetId="7">#REF!</definedName>
    <definedName name="Incr2000">#REF!</definedName>
    <definedName name="LDC_LIST">[4]lists!$AM$1:$AM$80</definedName>
    <definedName name="LIMIT" localSheetId="8">#REF!</definedName>
    <definedName name="LIMIT" localSheetId="9">#REF!</definedName>
    <definedName name="LIMIT" localSheetId="1">#REF!</definedName>
    <definedName name="LIMIT" localSheetId="3">#REF!</definedName>
    <definedName name="LIMIT" localSheetId="4">#REF!</definedName>
    <definedName name="LIMIT" localSheetId="6">#REF!</definedName>
    <definedName name="LIMIT" localSheetId="5">#REF!</definedName>
    <definedName name="LIMIT" localSheetId="2">#REF!</definedName>
    <definedName name="LIMIT" localSheetId="7">#REF!</definedName>
    <definedName name="LIMIT">#REF!</definedName>
    <definedName name="LossFactors">[2]lists!$L$2:$L$15</definedName>
    <definedName name="man_beg_bud" localSheetId="8">#REF!</definedName>
    <definedName name="man_beg_bud" localSheetId="9">#REF!</definedName>
    <definedName name="man_beg_bud" localSheetId="1">#REF!</definedName>
    <definedName name="man_beg_bud" localSheetId="3">#REF!</definedName>
    <definedName name="man_beg_bud" localSheetId="4">#REF!</definedName>
    <definedName name="man_beg_bud" localSheetId="6">#REF!</definedName>
    <definedName name="man_beg_bud" localSheetId="5">#REF!</definedName>
    <definedName name="man_beg_bud" localSheetId="2">#REF!</definedName>
    <definedName name="man_beg_bud" localSheetId="7">#REF!</definedName>
    <definedName name="man_beg_bud">#REF!</definedName>
    <definedName name="man_end_bud" localSheetId="8">#REF!</definedName>
    <definedName name="man_end_bud" localSheetId="9">#REF!</definedName>
    <definedName name="man_end_bud" localSheetId="1">#REF!</definedName>
    <definedName name="man_end_bud" localSheetId="3">#REF!</definedName>
    <definedName name="man_end_bud" localSheetId="4">#REF!</definedName>
    <definedName name="man_end_bud" localSheetId="6">#REF!</definedName>
    <definedName name="man_end_bud" localSheetId="5">#REF!</definedName>
    <definedName name="man_end_bud" localSheetId="2">#REF!</definedName>
    <definedName name="man_end_bud" localSheetId="7">#REF!</definedName>
    <definedName name="man_end_bud">#REF!</definedName>
    <definedName name="man12ACT" localSheetId="8">#REF!</definedName>
    <definedName name="man12ACT" localSheetId="9">#REF!</definedName>
    <definedName name="man12ACT" localSheetId="1">#REF!</definedName>
    <definedName name="man12ACT" localSheetId="3">#REF!</definedName>
    <definedName name="man12ACT" localSheetId="4">#REF!</definedName>
    <definedName name="man12ACT" localSheetId="6">#REF!</definedName>
    <definedName name="man12ACT" localSheetId="5">#REF!</definedName>
    <definedName name="man12ACT" localSheetId="2">#REF!</definedName>
    <definedName name="man12ACT" localSheetId="7">#REF!</definedName>
    <definedName name="man12ACT">#REF!</definedName>
    <definedName name="MANBUD" localSheetId="8">#REF!</definedName>
    <definedName name="MANBUD" localSheetId="9">#REF!</definedName>
    <definedName name="MANBUD" localSheetId="1">#REF!</definedName>
    <definedName name="MANBUD" localSheetId="3">#REF!</definedName>
    <definedName name="MANBUD" localSheetId="4">#REF!</definedName>
    <definedName name="MANBUD" localSheetId="6">#REF!</definedName>
    <definedName name="MANBUD" localSheetId="5">#REF!</definedName>
    <definedName name="MANBUD" localSheetId="2">#REF!</definedName>
    <definedName name="MANBUD" localSheetId="7">#REF!</definedName>
    <definedName name="MANBUD">#REF!</definedName>
    <definedName name="manCYACT" localSheetId="8">#REF!</definedName>
    <definedName name="manCYACT" localSheetId="9">#REF!</definedName>
    <definedName name="manCYACT" localSheetId="1">#REF!</definedName>
    <definedName name="manCYACT" localSheetId="3">#REF!</definedName>
    <definedName name="manCYACT" localSheetId="4">#REF!</definedName>
    <definedName name="manCYACT" localSheetId="6">#REF!</definedName>
    <definedName name="manCYACT" localSheetId="5">#REF!</definedName>
    <definedName name="manCYACT" localSheetId="2">#REF!</definedName>
    <definedName name="manCYACT" localSheetId="7">#REF!</definedName>
    <definedName name="manCYACT">#REF!</definedName>
    <definedName name="manCYBUD" localSheetId="8">#REF!</definedName>
    <definedName name="manCYBUD" localSheetId="9">#REF!</definedName>
    <definedName name="manCYBUD" localSheetId="1">#REF!</definedName>
    <definedName name="manCYBUD" localSheetId="3">#REF!</definedName>
    <definedName name="manCYBUD" localSheetId="4">#REF!</definedName>
    <definedName name="manCYBUD" localSheetId="6">#REF!</definedName>
    <definedName name="manCYBUD" localSheetId="5">#REF!</definedName>
    <definedName name="manCYBUD" localSheetId="2">#REF!</definedName>
    <definedName name="manCYBUD" localSheetId="7">#REF!</definedName>
    <definedName name="manCYBUD">#REF!</definedName>
    <definedName name="manCYF" localSheetId="8">#REF!</definedName>
    <definedName name="manCYF" localSheetId="9">#REF!</definedName>
    <definedName name="manCYF" localSheetId="1">#REF!</definedName>
    <definedName name="manCYF" localSheetId="3">#REF!</definedName>
    <definedName name="manCYF" localSheetId="4">#REF!</definedName>
    <definedName name="manCYF" localSheetId="6">#REF!</definedName>
    <definedName name="manCYF" localSheetId="5">#REF!</definedName>
    <definedName name="manCYF" localSheetId="2">#REF!</definedName>
    <definedName name="manCYF" localSheetId="7">#REF!</definedName>
    <definedName name="manCYF">#REF!</definedName>
    <definedName name="MANEND" localSheetId="8">#REF!</definedName>
    <definedName name="MANEND" localSheetId="9">#REF!</definedName>
    <definedName name="MANEND" localSheetId="1">#REF!</definedName>
    <definedName name="MANEND" localSheetId="3">#REF!</definedName>
    <definedName name="MANEND" localSheetId="4">#REF!</definedName>
    <definedName name="MANEND" localSheetId="6">#REF!</definedName>
    <definedName name="MANEND" localSheetId="5">#REF!</definedName>
    <definedName name="MANEND" localSheetId="2">#REF!</definedName>
    <definedName name="MANEND" localSheetId="7">#REF!</definedName>
    <definedName name="MANEND">#REF!</definedName>
    <definedName name="manNYbud" localSheetId="8">#REF!</definedName>
    <definedName name="manNYbud" localSheetId="9">#REF!</definedName>
    <definedName name="manNYbud" localSheetId="1">#REF!</definedName>
    <definedName name="manNYbud" localSheetId="3">#REF!</definedName>
    <definedName name="manNYbud" localSheetId="4">#REF!</definedName>
    <definedName name="manNYbud" localSheetId="6">#REF!</definedName>
    <definedName name="manNYbud" localSheetId="5">#REF!</definedName>
    <definedName name="manNYbud" localSheetId="2">#REF!</definedName>
    <definedName name="manNYbud" localSheetId="7">#REF!</definedName>
    <definedName name="manNYbud">#REF!</definedName>
    <definedName name="manpower_costs" localSheetId="8">#REF!</definedName>
    <definedName name="manpower_costs" localSheetId="9">#REF!</definedName>
    <definedName name="manpower_costs" localSheetId="1">#REF!</definedName>
    <definedName name="manpower_costs" localSheetId="3">#REF!</definedName>
    <definedName name="manpower_costs" localSheetId="4">#REF!</definedName>
    <definedName name="manpower_costs" localSheetId="6">#REF!</definedName>
    <definedName name="manpower_costs" localSheetId="5">#REF!</definedName>
    <definedName name="manpower_costs" localSheetId="2">#REF!</definedName>
    <definedName name="manpower_costs" localSheetId="7">#REF!</definedName>
    <definedName name="manpower_costs">#REF!</definedName>
    <definedName name="manPYACT" localSheetId="8">#REF!</definedName>
    <definedName name="manPYACT" localSheetId="9">#REF!</definedName>
    <definedName name="manPYACT" localSheetId="1">#REF!</definedName>
    <definedName name="manPYACT" localSheetId="3">#REF!</definedName>
    <definedName name="manPYACT" localSheetId="4">#REF!</definedName>
    <definedName name="manPYACT" localSheetId="6">#REF!</definedName>
    <definedName name="manPYACT" localSheetId="5">#REF!</definedName>
    <definedName name="manPYACT" localSheetId="2">#REF!</definedName>
    <definedName name="manPYACT" localSheetId="7">#REF!</definedName>
    <definedName name="manPYACT">#REF!</definedName>
    <definedName name="MANSTART" localSheetId="8">#REF!</definedName>
    <definedName name="MANSTART" localSheetId="9">#REF!</definedName>
    <definedName name="MANSTART" localSheetId="1">#REF!</definedName>
    <definedName name="MANSTART" localSheetId="3">#REF!</definedName>
    <definedName name="MANSTART" localSheetId="4">#REF!</definedName>
    <definedName name="MANSTART" localSheetId="6">#REF!</definedName>
    <definedName name="MANSTART" localSheetId="5">#REF!</definedName>
    <definedName name="MANSTART" localSheetId="2">#REF!</definedName>
    <definedName name="MANSTART" localSheetId="7">#REF!</definedName>
    <definedName name="MANSTART">#REF!</definedName>
    <definedName name="mat_beg_bud" localSheetId="8">#REF!</definedName>
    <definedName name="mat_beg_bud" localSheetId="9">#REF!</definedName>
    <definedName name="mat_beg_bud" localSheetId="1">#REF!</definedName>
    <definedName name="mat_beg_bud" localSheetId="3">#REF!</definedName>
    <definedName name="mat_beg_bud" localSheetId="4">#REF!</definedName>
    <definedName name="mat_beg_bud" localSheetId="6">#REF!</definedName>
    <definedName name="mat_beg_bud" localSheetId="5">#REF!</definedName>
    <definedName name="mat_beg_bud" localSheetId="2">#REF!</definedName>
    <definedName name="mat_beg_bud" localSheetId="7">#REF!</definedName>
    <definedName name="mat_beg_bud">#REF!</definedName>
    <definedName name="mat_end_bud" localSheetId="8">#REF!</definedName>
    <definedName name="mat_end_bud" localSheetId="9">#REF!</definedName>
    <definedName name="mat_end_bud" localSheetId="1">#REF!</definedName>
    <definedName name="mat_end_bud" localSheetId="3">#REF!</definedName>
    <definedName name="mat_end_bud" localSheetId="4">#REF!</definedName>
    <definedName name="mat_end_bud" localSheetId="6">#REF!</definedName>
    <definedName name="mat_end_bud" localSheetId="5">#REF!</definedName>
    <definedName name="mat_end_bud" localSheetId="2">#REF!</definedName>
    <definedName name="mat_end_bud" localSheetId="7">#REF!</definedName>
    <definedName name="mat_end_bud">#REF!</definedName>
    <definedName name="mat12ACT" localSheetId="8">#REF!</definedName>
    <definedName name="mat12ACT" localSheetId="9">#REF!</definedName>
    <definedName name="mat12ACT" localSheetId="1">#REF!</definedName>
    <definedName name="mat12ACT" localSheetId="3">#REF!</definedName>
    <definedName name="mat12ACT" localSheetId="4">#REF!</definedName>
    <definedName name="mat12ACT" localSheetId="6">#REF!</definedName>
    <definedName name="mat12ACT" localSheetId="5">#REF!</definedName>
    <definedName name="mat12ACT" localSheetId="2">#REF!</definedName>
    <definedName name="mat12ACT" localSheetId="7">#REF!</definedName>
    <definedName name="mat12ACT">#REF!</definedName>
    <definedName name="MATBUD" localSheetId="8">#REF!</definedName>
    <definedName name="MATBUD" localSheetId="9">#REF!</definedName>
    <definedName name="MATBUD" localSheetId="1">#REF!</definedName>
    <definedName name="MATBUD" localSheetId="3">#REF!</definedName>
    <definedName name="MATBUD" localSheetId="4">#REF!</definedName>
    <definedName name="MATBUD" localSheetId="6">#REF!</definedName>
    <definedName name="MATBUD" localSheetId="5">#REF!</definedName>
    <definedName name="MATBUD" localSheetId="2">#REF!</definedName>
    <definedName name="MATBUD" localSheetId="7">#REF!</definedName>
    <definedName name="MATBUD">#REF!</definedName>
    <definedName name="matCYACT" localSheetId="8">#REF!</definedName>
    <definedName name="matCYACT" localSheetId="9">#REF!</definedName>
    <definedName name="matCYACT" localSheetId="1">#REF!</definedName>
    <definedName name="matCYACT" localSheetId="3">#REF!</definedName>
    <definedName name="matCYACT" localSheetId="4">#REF!</definedName>
    <definedName name="matCYACT" localSheetId="6">#REF!</definedName>
    <definedName name="matCYACT" localSheetId="5">#REF!</definedName>
    <definedName name="matCYACT" localSheetId="2">#REF!</definedName>
    <definedName name="matCYACT" localSheetId="7">#REF!</definedName>
    <definedName name="matCYACT">#REF!</definedName>
    <definedName name="matCYBUD" localSheetId="8">#REF!</definedName>
    <definedName name="matCYBUD" localSheetId="9">#REF!</definedName>
    <definedName name="matCYBUD" localSheetId="1">#REF!</definedName>
    <definedName name="matCYBUD" localSheetId="3">#REF!</definedName>
    <definedName name="matCYBUD" localSheetId="4">#REF!</definedName>
    <definedName name="matCYBUD" localSheetId="6">#REF!</definedName>
    <definedName name="matCYBUD" localSheetId="5">#REF!</definedName>
    <definedName name="matCYBUD" localSheetId="2">#REF!</definedName>
    <definedName name="matCYBUD" localSheetId="7">#REF!</definedName>
    <definedName name="matCYBUD">#REF!</definedName>
    <definedName name="matCYF" localSheetId="8">#REF!</definedName>
    <definedName name="matCYF" localSheetId="9">#REF!</definedName>
    <definedName name="matCYF" localSheetId="1">#REF!</definedName>
    <definedName name="matCYF" localSheetId="3">#REF!</definedName>
    <definedName name="matCYF" localSheetId="4">#REF!</definedName>
    <definedName name="matCYF" localSheetId="6">#REF!</definedName>
    <definedName name="matCYF" localSheetId="5">#REF!</definedName>
    <definedName name="matCYF" localSheetId="2">#REF!</definedName>
    <definedName name="matCYF" localSheetId="7">#REF!</definedName>
    <definedName name="matCYF">#REF!</definedName>
    <definedName name="MATEND" localSheetId="8">#REF!</definedName>
    <definedName name="MATEND" localSheetId="9">#REF!</definedName>
    <definedName name="MATEND" localSheetId="1">#REF!</definedName>
    <definedName name="MATEND" localSheetId="3">#REF!</definedName>
    <definedName name="MATEND" localSheetId="4">#REF!</definedName>
    <definedName name="MATEND" localSheetId="6">#REF!</definedName>
    <definedName name="MATEND" localSheetId="5">#REF!</definedName>
    <definedName name="MATEND" localSheetId="2">#REF!</definedName>
    <definedName name="MATEND" localSheetId="7">#REF!</definedName>
    <definedName name="MATEND">#REF!</definedName>
    <definedName name="material_costs" localSheetId="8">#REF!</definedName>
    <definedName name="material_costs" localSheetId="9">#REF!</definedName>
    <definedName name="material_costs" localSheetId="1">#REF!</definedName>
    <definedName name="material_costs" localSheetId="3">#REF!</definedName>
    <definedName name="material_costs" localSheetId="4">#REF!</definedName>
    <definedName name="material_costs" localSheetId="6">#REF!</definedName>
    <definedName name="material_costs" localSheetId="5">#REF!</definedName>
    <definedName name="material_costs" localSheetId="2">#REF!</definedName>
    <definedName name="material_costs" localSheetId="7">#REF!</definedName>
    <definedName name="material_costs">#REF!</definedName>
    <definedName name="matNYbud" localSheetId="8">#REF!</definedName>
    <definedName name="matNYbud" localSheetId="9">#REF!</definedName>
    <definedName name="matNYbud" localSheetId="1">#REF!</definedName>
    <definedName name="matNYbud" localSheetId="3">#REF!</definedName>
    <definedName name="matNYbud" localSheetId="4">#REF!</definedName>
    <definedName name="matNYbud" localSheetId="6">#REF!</definedName>
    <definedName name="matNYbud" localSheetId="5">#REF!</definedName>
    <definedName name="matNYbud" localSheetId="2">#REF!</definedName>
    <definedName name="matNYbud" localSheetId="7">#REF!</definedName>
    <definedName name="matNYbud">#REF!</definedName>
    <definedName name="matPYACT" localSheetId="8">#REF!</definedName>
    <definedName name="matPYACT" localSheetId="9">#REF!</definedName>
    <definedName name="matPYACT" localSheetId="1">#REF!</definedName>
    <definedName name="matPYACT" localSheetId="3">#REF!</definedName>
    <definedName name="matPYACT" localSheetId="4">#REF!</definedName>
    <definedName name="matPYACT" localSheetId="6">#REF!</definedName>
    <definedName name="matPYACT" localSheetId="5">#REF!</definedName>
    <definedName name="matPYACT" localSheetId="2">#REF!</definedName>
    <definedName name="matPYACT" localSheetId="7">#REF!</definedName>
    <definedName name="matPYACT">#REF!</definedName>
    <definedName name="MATSTART" localSheetId="8">#REF!</definedName>
    <definedName name="MATSTART" localSheetId="9">#REF!</definedName>
    <definedName name="MATSTART" localSheetId="1">#REF!</definedName>
    <definedName name="MATSTART" localSheetId="3">#REF!</definedName>
    <definedName name="MATSTART" localSheetId="4">#REF!</definedName>
    <definedName name="MATSTART" localSheetId="6">#REF!</definedName>
    <definedName name="MATSTART" localSheetId="5">#REF!</definedName>
    <definedName name="MATSTART" localSheetId="2">#REF!</definedName>
    <definedName name="MATSTART" localSheetId="7">#REF!</definedName>
    <definedName name="MATSTART">#REF!</definedName>
    <definedName name="NonPayment">[2]lists!$AA$1:$AA$71</definedName>
    <definedName name="oth_beg_bud" localSheetId="8">#REF!</definedName>
    <definedName name="oth_beg_bud" localSheetId="9">#REF!</definedName>
    <definedName name="oth_beg_bud" localSheetId="1">#REF!</definedName>
    <definedName name="oth_beg_bud" localSheetId="3">#REF!</definedName>
    <definedName name="oth_beg_bud" localSheetId="4">#REF!</definedName>
    <definedName name="oth_beg_bud" localSheetId="6">#REF!</definedName>
    <definedName name="oth_beg_bud" localSheetId="5">#REF!</definedName>
    <definedName name="oth_beg_bud" localSheetId="2">#REF!</definedName>
    <definedName name="oth_beg_bud" localSheetId="7">#REF!</definedName>
    <definedName name="oth_beg_bud">#REF!</definedName>
    <definedName name="oth_end_bud" localSheetId="8">#REF!</definedName>
    <definedName name="oth_end_bud" localSheetId="9">#REF!</definedName>
    <definedName name="oth_end_bud" localSheetId="1">#REF!</definedName>
    <definedName name="oth_end_bud" localSheetId="3">#REF!</definedName>
    <definedName name="oth_end_bud" localSheetId="4">#REF!</definedName>
    <definedName name="oth_end_bud" localSheetId="6">#REF!</definedName>
    <definedName name="oth_end_bud" localSheetId="5">#REF!</definedName>
    <definedName name="oth_end_bud" localSheetId="2">#REF!</definedName>
    <definedName name="oth_end_bud" localSheetId="7">#REF!</definedName>
    <definedName name="oth_end_bud">#REF!</definedName>
    <definedName name="oth12ACT" localSheetId="8">#REF!</definedName>
    <definedName name="oth12ACT" localSheetId="9">#REF!</definedName>
    <definedName name="oth12ACT" localSheetId="1">#REF!</definedName>
    <definedName name="oth12ACT" localSheetId="3">#REF!</definedName>
    <definedName name="oth12ACT" localSheetId="4">#REF!</definedName>
    <definedName name="oth12ACT" localSheetId="6">#REF!</definedName>
    <definedName name="oth12ACT" localSheetId="5">#REF!</definedName>
    <definedName name="oth12ACT" localSheetId="2">#REF!</definedName>
    <definedName name="oth12ACT" localSheetId="7">#REF!</definedName>
    <definedName name="oth12ACT">#REF!</definedName>
    <definedName name="othCYACT" localSheetId="8">#REF!</definedName>
    <definedName name="othCYACT" localSheetId="9">#REF!</definedName>
    <definedName name="othCYACT" localSheetId="1">#REF!</definedName>
    <definedName name="othCYACT" localSheetId="3">#REF!</definedName>
    <definedName name="othCYACT" localSheetId="4">#REF!</definedName>
    <definedName name="othCYACT" localSheetId="6">#REF!</definedName>
    <definedName name="othCYACT" localSheetId="5">#REF!</definedName>
    <definedName name="othCYACT" localSheetId="2">#REF!</definedName>
    <definedName name="othCYACT" localSheetId="7">#REF!</definedName>
    <definedName name="othCYACT">#REF!</definedName>
    <definedName name="othCYBUD" localSheetId="8">#REF!</definedName>
    <definedName name="othCYBUD" localSheetId="9">#REF!</definedName>
    <definedName name="othCYBUD" localSheetId="1">#REF!</definedName>
    <definedName name="othCYBUD" localSheetId="3">#REF!</definedName>
    <definedName name="othCYBUD" localSheetId="4">#REF!</definedName>
    <definedName name="othCYBUD" localSheetId="6">#REF!</definedName>
    <definedName name="othCYBUD" localSheetId="5">#REF!</definedName>
    <definedName name="othCYBUD" localSheetId="2">#REF!</definedName>
    <definedName name="othCYBUD" localSheetId="7">#REF!</definedName>
    <definedName name="othCYBUD">#REF!</definedName>
    <definedName name="othCYF" localSheetId="8">#REF!</definedName>
    <definedName name="othCYF" localSheetId="9">#REF!</definedName>
    <definedName name="othCYF" localSheetId="1">#REF!</definedName>
    <definedName name="othCYF" localSheetId="3">#REF!</definedName>
    <definedName name="othCYF" localSheetId="4">#REF!</definedName>
    <definedName name="othCYF" localSheetId="6">#REF!</definedName>
    <definedName name="othCYF" localSheetId="5">#REF!</definedName>
    <definedName name="othCYF" localSheetId="2">#REF!</definedName>
    <definedName name="othCYF" localSheetId="7">#REF!</definedName>
    <definedName name="othCYF">#REF!</definedName>
    <definedName name="OTHEND" localSheetId="8">#REF!</definedName>
    <definedName name="OTHEND" localSheetId="9">#REF!</definedName>
    <definedName name="OTHEND" localSheetId="1">#REF!</definedName>
    <definedName name="OTHEND" localSheetId="3">#REF!</definedName>
    <definedName name="OTHEND" localSheetId="4">#REF!</definedName>
    <definedName name="OTHEND" localSheetId="6">#REF!</definedName>
    <definedName name="OTHEND" localSheetId="5">#REF!</definedName>
    <definedName name="OTHEND" localSheetId="2">#REF!</definedName>
    <definedName name="OTHEND" localSheetId="7">#REF!</definedName>
    <definedName name="OTHEND">#REF!</definedName>
    <definedName name="other_costs" localSheetId="8">#REF!</definedName>
    <definedName name="other_costs" localSheetId="9">#REF!</definedName>
    <definedName name="other_costs" localSheetId="1">#REF!</definedName>
    <definedName name="other_costs" localSheetId="3">#REF!</definedName>
    <definedName name="other_costs" localSheetId="4">#REF!</definedName>
    <definedName name="other_costs" localSheetId="6">#REF!</definedName>
    <definedName name="other_costs" localSheetId="5">#REF!</definedName>
    <definedName name="other_costs" localSheetId="2">#REF!</definedName>
    <definedName name="other_costs" localSheetId="7">#REF!</definedName>
    <definedName name="other_costs">#REF!</definedName>
    <definedName name="OTHERBUD" localSheetId="8">#REF!</definedName>
    <definedName name="OTHERBUD" localSheetId="9">#REF!</definedName>
    <definedName name="OTHERBUD" localSheetId="1">#REF!</definedName>
    <definedName name="OTHERBUD" localSheetId="3">#REF!</definedName>
    <definedName name="OTHERBUD" localSheetId="4">#REF!</definedName>
    <definedName name="OTHERBUD" localSheetId="6">#REF!</definedName>
    <definedName name="OTHERBUD" localSheetId="5">#REF!</definedName>
    <definedName name="OTHERBUD" localSheetId="2">#REF!</definedName>
    <definedName name="OTHERBUD" localSheetId="7">#REF!</definedName>
    <definedName name="OTHERBUD">#REF!</definedName>
    <definedName name="othNYbud" localSheetId="8">#REF!</definedName>
    <definedName name="othNYbud" localSheetId="9">#REF!</definedName>
    <definedName name="othNYbud" localSheetId="1">#REF!</definedName>
    <definedName name="othNYbud" localSheetId="3">#REF!</definedName>
    <definedName name="othNYbud" localSheetId="4">#REF!</definedName>
    <definedName name="othNYbud" localSheetId="6">#REF!</definedName>
    <definedName name="othNYbud" localSheetId="5">#REF!</definedName>
    <definedName name="othNYbud" localSheetId="2">#REF!</definedName>
    <definedName name="othNYbud" localSheetId="7">#REF!</definedName>
    <definedName name="othNYbud">#REF!</definedName>
    <definedName name="othPYACT" localSheetId="8">#REF!</definedName>
    <definedName name="othPYACT" localSheetId="9">#REF!</definedName>
    <definedName name="othPYACT" localSheetId="1">#REF!</definedName>
    <definedName name="othPYACT" localSheetId="3">#REF!</definedName>
    <definedName name="othPYACT" localSheetId="4">#REF!</definedName>
    <definedName name="othPYACT" localSheetId="6">#REF!</definedName>
    <definedName name="othPYACT" localSheetId="5">#REF!</definedName>
    <definedName name="othPYACT" localSheetId="2">#REF!</definedName>
    <definedName name="othPYACT" localSheetId="7">#REF!</definedName>
    <definedName name="othPYACT">#REF!</definedName>
    <definedName name="OTHSTART" localSheetId="8">#REF!</definedName>
    <definedName name="OTHSTART" localSheetId="9">#REF!</definedName>
    <definedName name="OTHSTART" localSheetId="1">#REF!</definedName>
    <definedName name="OTHSTART" localSheetId="3">#REF!</definedName>
    <definedName name="OTHSTART" localSheetId="4">#REF!</definedName>
    <definedName name="OTHSTART" localSheetId="6">#REF!</definedName>
    <definedName name="OTHSTART" localSheetId="5">#REF!</definedName>
    <definedName name="OTHSTART" localSheetId="2">#REF!</definedName>
    <definedName name="OTHSTART" localSheetId="7">#REF!</definedName>
    <definedName name="OTHSTART">#REF!</definedName>
    <definedName name="_xlnm.Print_Area" localSheetId="8">'App. 2-Z_Tariff 2018'!$A$37:$D$74,'App. 2-Z_Tariff 2018'!$A$76:$D$105,'App. 2-Z_Tariff 2018'!$A$107:$D$137,'App. 2-Z_Tariff 2018'!$A$139:$D$166,'App. 2-Z_Tariff 2018'!$A$168:$D$193,'App. 2-Z_Tariff 2018'!$A$195:$D$222,'App. 2-Z_Tariff 2018'!$A$224:$D$249,'App. 2-Z_Tariff 2018'!$A$251:$D$277,'App. 2-Z_Tariff 2018'!$A$279:$D$301,'App. 2-Z_Tariff 2018'!$A$303:$D$341,'App. 2-Z_Tariff 2018'!$A$346:$D$380,'App. 2-Z_Tariff 2018'!$A$385:$D$429,'App. 2-Z_Tariff 2018'!$A$431:$D$477</definedName>
    <definedName name="_xlnm.Print_Area" localSheetId="9">'App. 2-Z_Tariff 2019'!$A$37:$D$70,'App. 2-Z_Tariff 2019'!$A$72:$D$97,'App. 2-Z_Tariff 2019'!$A$99:$D$125,'App. 2-Z_Tariff 2019'!$A$127:$D$151,'App. 2-Z_Tariff 2019'!$A$153:$D$176,'App. 2-Z_Tariff 2019'!$A$178:$D$202,'App. 2-Z_Tariff 2019'!$A$204:$D$227,'App. 2-Z_Tariff 2019'!$A$229:$D$253,'App. 2-Z_Tariff 2019'!$A$255:$D$277,'App. 2-Z_Tariff 2019'!$A$279:$D$317,'App. 2-Z_Tariff 2019'!$A$322:$D$356,'App. 2-Z_Tariff 2019'!$A$361:$D$405,'App. 2-Z_Tariff 2019'!$A$407:$D$453</definedName>
    <definedName name="_xlnm.Print_Area" localSheetId="1">'App.2-W_(GS&lt;50 KW)'!$B$20:$AU$73</definedName>
    <definedName name="_xlnm.Print_Area" localSheetId="0">'App.2-W_(Resi)'!$B$20:$AU$73</definedName>
    <definedName name="_xlnm.Print_Area" localSheetId="3">'App.2-W_Bill Impacts &lt;4999 KW'!$B$20:$AU$69</definedName>
    <definedName name="_xlnm.Print_Area" localSheetId="4">'App.2-W_Bill Impacts &gt;5000 KW'!$B$10:$AU$69</definedName>
    <definedName name="_xlnm.Print_Area" localSheetId="6">'App.2-W_Bill Impacts Sentinels'!$B$10:$AU$69</definedName>
    <definedName name="_xlnm.Print_Area" localSheetId="5">'App.2-W_Bill Impacts StreetLite'!$B$10:$AU$71</definedName>
    <definedName name="_xlnm.Print_Area" localSheetId="2">'App.2-W_GS 50-999 KW'!$B$20:$AU$70</definedName>
    <definedName name="_xlnm.Print_Area" localSheetId="7">'App.2-W_Unmetered'!$B$20:$AU$70</definedName>
    <definedName name="print_end" localSheetId="8">#REF!</definedName>
    <definedName name="print_end" localSheetId="9">#REF!</definedName>
    <definedName name="print_end" localSheetId="1">#REF!</definedName>
    <definedName name="print_end" localSheetId="3">#REF!</definedName>
    <definedName name="print_end" localSheetId="4">#REF!</definedName>
    <definedName name="print_end" localSheetId="6">#REF!</definedName>
    <definedName name="print_end" localSheetId="5">#REF!</definedName>
    <definedName name="print_end" localSheetId="2">#REF!</definedName>
    <definedName name="print_end" localSheetId="7">#REF!</definedName>
    <definedName name="print_end">#REF!</definedName>
    <definedName name="_xlnm.Print_Titles" localSheetId="8">'App. 2-Z_Tariff 2018'!$37:$44</definedName>
    <definedName name="_xlnm.Print_Titles" localSheetId="9">'App. 2-Z_Tariff 2019'!$37:$44</definedName>
    <definedName name="_xlnm.Print_Titles" localSheetId="1">'App.2-W_(GS&lt;50 KW)'!$10:$19</definedName>
    <definedName name="_xlnm.Print_Titles" localSheetId="0">'App.2-W_(Resi)'!$10:$19</definedName>
    <definedName name="_xlnm.Print_Titles" localSheetId="3">'App.2-W_Bill Impacts &lt;4999 KW'!$10:$19</definedName>
    <definedName name="_xlnm.Print_Titles" localSheetId="2">'App.2-W_GS 50-999 KW'!$10:$19</definedName>
    <definedName name="_xlnm.Print_Titles" localSheetId="7">'App.2-W_Unmetered'!$10:$19</definedName>
    <definedName name="Rate_Class">[2]lists!$A$1:$A$104</definedName>
    <definedName name="ratedescription">[5]hidden1!$D$1:$D$122</definedName>
    <definedName name="SALBENF" localSheetId="8">#REF!</definedName>
    <definedName name="SALBENF" localSheetId="9">#REF!</definedName>
    <definedName name="SALBENF" localSheetId="1">#REF!</definedName>
    <definedName name="SALBENF" localSheetId="3">#REF!</definedName>
    <definedName name="SALBENF" localSheetId="4">#REF!</definedName>
    <definedName name="SALBENF" localSheetId="6">#REF!</definedName>
    <definedName name="SALBENF" localSheetId="5">#REF!</definedName>
    <definedName name="SALBENF" localSheetId="2">#REF!</definedName>
    <definedName name="SALBENF" localSheetId="7">#REF!</definedName>
    <definedName name="SALBENF">#REF!</definedName>
    <definedName name="salreg" localSheetId="8">#REF!</definedName>
    <definedName name="salreg" localSheetId="9">#REF!</definedName>
    <definedName name="salreg" localSheetId="1">#REF!</definedName>
    <definedName name="salreg" localSheetId="3">#REF!</definedName>
    <definedName name="salreg" localSheetId="4">#REF!</definedName>
    <definedName name="salreg" localSheetId="6">#REF!</definedName>
    <definedName name="salreg" localSheetId="5">#REF!</definedName>
    <definedName name="salreg" localSheetId="2">#REF!</definedName>
    <definedName name="salreg" localSheetId="7">#REF!</definedName>
    <definedName name="salreg">#REF!</definedName>
    <definedName name="SALREGF" localSheetId="8">#REF!</definedName>
    <definedName name="SALREGF" localSheetId="9">#REF!</definedName>
    <definedName name="SALREGF" localSheetId="1">#REF!</definedName>
    <definedName name="SALREGF" localSheetId="3">#REF!</definedName>
    <definedName name="SALREGF" localSheetId="4">#REF!</definedName>
    <definedName name="SALREGF" localSheetId="6">#REF!</definedName>
    <definedName name="SALREGF" localSheetId="5">#REF!</definedName>
    <definedName name="SALREGF" localSheetId="2">#REF!</definedName>
    <definedName name="SALREGF" localSheetId="7">#REF!</definedName>
    <definedName name="SALREGF">#REF!</definedName>
    <definedName name="TEMPA" localSheetId="8">#REF!</definedName>
    <definedName name="TEMPA" localSheetId="9">#REF!</definedName>
    <definedName name="TEMPA" localSheetId="1">#REF!</definedName>
    <definedName name="TEMPA" localSheetId="3">#REF!</definedName>
    <definedName name="TEMPA" localSheetId="4">#REF!</definedName>
    <definedName name="TEMPA" localSheetId="6">#REF!</definedName>
    <definedName name="TEMPA" localSheetId="5">#REF!</definedName>
    <definedName name="TEMPA" localSheetId="2">#REF!</definedName>
    <definedName name="TEMPA" localSheetId="7">#REF!</definedName>
    <definedName name="TEMPA">#REF!</definedName>
    <definedName name="TestYear">'[2]LDC Info'!$E$24</definedName>
    <definedName name="total_dept" localSheetId="8">#REF!</definedName>
    <definedName name="total_dept" localSheetId="9">#REF!</definedName>
    <definedName name="total_dept" localSheetId="1">#REF!</definedName>
    <definedName name="total_dept" localSheetId="3">#REF!</definedName>
    <definedName name="total_dept" localSheetId="4">#REF!</definedName>
    <definedName name="total_dept" localSheetId="6">#REF!</definedName>
    <definedName name="total_dept" localSheetId="5">#REF!</definedName>
    <definedName name="total_dept" localSheetId="2">#REF!</definedName>
    <definedName name="total_dept" localSheetId="7">#REF!</definedName>
    <definedName name="total_dept">#REF!</definedName>
    <definedName name="total_manpower" localSheetId="8">#REF!</definedName>
    <definedName name="total_manpower" localSheetId="9">#REF!</definedName>
    <definedName name="total_manpower" localSheetId="1">#REF!</definedName>
    <definedName name="total_manpower" localSheetId="3">#REF!</definedName>
    <definedName name="total_manpower" localSheetId="4">#REF!</definedName>
    <definedName name="total_manpower" localSheetId="6">#REF!</definedName>
    <definedName name="total_manpower" localSheetId="5">#REF!</definedName>
    <definedName name="total_manpower" localSheetId="2">#REF!</definedName>
    <definedName name="total_manpower" localSheetId="7">#REF!</definedName>
    <definedName name="total_manpower">#REF!</definedName>
    <definedName name="total_material" localSheetId="8">#REF!</definedName>
    <definedName name="total_material" localSheetId="9">#REF!</definedName>
    <definedName name="total_material" localSheetId="1">#REF!</definedName>
    <definedName name="total_material" localSheetId="3">#REF!</definedName>
    <definedName name="total_material" localSheetId="4">#REF!</definedName>
    <definedName name="total_material" localSheetId="6">#REF!</definedName>
    <definedName name="total_material" localSheetId="5">#REF!</definedName>
    <definedName name="total_material" localSheetId="2">#REF!</definedName>
    <definedName name="total_material" localSheetId="7">#REF!</definedName>
    <definedName name="total_material">#REF!</definedName>
    <definedName name="total_other" localSheetId="8">#REF!</definedName>
    <definedName name="total_other" localSheetId="9">#REF!</definedName>
    <definedName name="total_other" localSheetId="1">#REF!</definedName>
    <definedName name="total_other" localSheetId="3">#REF!</definedName>
    <definedName name="total_other" localSheetId="4">#REF!</definedName>
    <definedName name="total_other" localSheetId="6">#REF!</definedName>
    <definedName name="total_other" localSheetId="5">#REF!</definedName>
    <definedName name="total_other" localSheetId="2">#REF!</definedName>
    <definedName name="total_other" localSheetId="7">#REF!</definedName>
    <definedName name="total_other">#REF!</definedName>
    <definedName name="total_transportation" localSheetId="8">#REF!</definedName>
    <definedName name="total_transportation" localSheetId="9">#REF!</definedName>
    <definedName name="total_transportation" localSheetId="1">#REF!</definedName>
    <definedName name="total_transportation" localSheetId="3">#REF!</definedName>
    <definedName name="total_transportation" localSheetId="4">#REF!</definedName>
    <definedName name="total_transportation" localSheetId="6">#REF!</definedName>
    <definedName name="total_transportation" localSheetId="5">#REF!</definedName>
    <definedName name="total_transportation" localSheetId="2">#REF!</definedName>
    <definedName name="total_transportation" localSheetId="7">#REF!</definedName>
    <definedName name="total_transportation">#REF!</definedName>
    <definedName name="TRANBUD" localSheetId="8">#REF!</definedName>
    <definedName name="TRANBUD" localSheetId="9">#REF!</definedName>
    <definedName name="TRANBUD" localSheetId="1">#REF!</definedName>
    <definedName name="TRANBUD" localSheetId="3">#REF!</definedName>
    <definedName name="TRANBUD" localSheetId="4">#REF!</definedName>
    <definedName name="TRANBUD" localSheetId="6">#REF!</definedName>
    <definedName name="TRANBUD" localSheetId="5">#REF!</definedName>
    <definedName name="TRANBUD" localSheetId="2">#REF!</definedName>
    <definedName name="TRANBUD" localSheetId="7">#REF!</definedName>
    <definedName name="TRANBUD">#REF!</definedName>
    <definedName name="TRANEND" localSheetId="8">#REF!</definedName>
    <definedName name="TRANEND" localSheetId="9">#REF!</definedName>
    <definedName name="TRANEND" localSheetId="1">#REF!</definedName>
    <definedName name="TRANEND" localSheetId="3">#REF!</definedName>
    <definedName name="TRANEND" localSheetId="4">#REF!</definedName>
    <definedName name="TRANEND" localSheetId="6">#REF!</definedName>
    <definedName name="TRANEND" localSheetId="5">#REF!</definedName>
    <definedName name="TRANEND" localSheetId="2">#REF!</definedName>
    <definedName name="TRANEND" localSheetId="7">#REF!</definedName>
    <definedName name="TRANEND">#REF!</definedName>
    <definedName name="transportation_costs" localSheetId="8">#REF!</definedName>
    <definedName name="transportation_costs" localSheetId="9">#REF!</definedName>
    <definedName name="transportation_costs" localSheetId="1">#REF!</definedName>
    <definedName name="transportation_costs" localSheetId="3">#REF!</definedName>
    <definedName name="transportation_costs" localSheetId="4">#REF!</definedName>
    <definedName name="transportation_costs" localSheetId="6">#REF!</definedName>
    <definedName name="transportation_costs" localSheetId="5">#REF!</definedName>
    <definedName name="transportation_costs" localSheetId="2">#REF!</definedName>
    <definedName name="transportation_costs" localSheetId="7">#REF!</definedName>
    <definedName name="transportation_costs">#REF!</definedName>
    <definedName name="TRANSTART" localSheetId="8">#REF!</definedName>
    <definedName name="TRANSTART" localSheetId="9">#REF!</definedName>
    <definedName name="TRANSTART" localSheetId="1">#REF!</definedName>
    <definedName name="TRANSTART" localSheetId="3">#REF!</definedName>
    <definedName name="TRANSTART" localSheetId="4">#REF!</definedName>
    <definedName name="TRANSTART" localSheetId="6">#REF!</definedName>
    <definedName name="TRANSTART" localSheetId="5">#REF!</definedName>
    <definedName name="TRANSTART" localSheetId="2">#REF!</definedName>
    <definedName name="TRANSTART" localSheetId="7">#REF!</definedName>
    <definedName name="TRANSTART">#REF!</definedName>
    <definedName name="trn_beg_bud" localSheetId="8">#REF!</definedName>
    <definedName name="trn_beg_bud" localSheetId="9">#REF!</definedName>
    <definedName name="trn_beg_bud" localSheetId="1">#REF!</definedName>
    <definedName name="trn_beg_bud" localSheetId="3">#REF!</definedName>
    <definedName name="trn_beg_bud" localSheetId="4">#REF!</definedName>
    <definedName name="trn_beg_bud" localSheetId="6">#REF!</definedName>
    <definedName name="trn_beg_bud" localSheetId="5">#REF!</definedName>
    <definedName name="trn_beg_bud" localSheetId="2">#REF!</definedName>
    <definedName name="trn_beg_bud" localSheetId="7">#REF!</definedName>
    <definedName name="trn_beg_bud">#REF!</definedName>
    <definedName name="trn_end_bud" localSheetId="8">#REF!</definedName>
    <definedName name="trn_end_bud" localSheetId="9">#REF!</definedName>
    <definedName name="trn_end_bud" localSheetId="1">#REF!</definedName>
    <definedName name="trn_end_bud" localSheetId="3">#REF!</definedName>
    <definedName name="trn_end_bud" localSheetId="4">#REF!</definedName>
    <definedName name="trn_end_bud" localSheetId="6">#REF!</definedName>
    <definedName name="trn_end_bud" localSheetId="5">#REF!</definedName>
    <definedName name="trn_end_bud" localSheetId="2">#REF!</definedName>
    <definedName name="trn_end_bud" localSheetId="7">#REF!</definedName>
    <definedName name="trn_end_bud">#REF!</definedName>
    <definedName name="trn12ACT" localSheetId="8">#REF!</definedName>
    <definedName name="trn12ACT" localSheetId="9">#REF!</definedName>
    <definedName name="trn12ACT" localSheetId="1">#REF!</definedName>
    <definedName name="trn12ACT" localSheetId="3">#REF!</definedName>
    <definedName name="trn12ACT" localSheetId="4">#REF!</definedName>
    <definedName name="trn12ACT" localSheetId="6">#REF!</definedName>
    <definedName name="trn12ACT" localSheetId="5">#REF!</definedName>
    <definedName name="trn12ACT" localSheetId="2">#REF!</definedName>
    <definedName name="trn12ACT" localSheetId="7">#REF!</definedName>
    <definedName name="trn12ACT">#REF!</definedName>
    <definedName name="trnCYACT" localSheetId="8">#REF!</definedName>
    <definedName name="trnCYACT" localSheetId="9">#REF!</definedName>
    <definedName name="trnCYACT" localSheetId="1">#REF!</definedName>
    <definedName name="trnCYACT" localSheetId="3">#REF!</definedName>
    <definedName name="trnCYACT" localSheetId="4">#REF!</definedName>
    <definedName name="trnCYACT" localSheetId="6">#REF!</definedName>
    <definedName name="trnCYACT" localSheetId="5">#REF!</definedName>
    <definedName name="trnCYACT" localSheetId="2">#REF!</definedName>
    <definedName name="trnCYACT" localSheetId="7">#REF!</definedName>
    <definedName name="trnCYACT">#REF!</definedName>
    <definedName name="trnCYBUD" localSheetId="8">#REF!</definedName>
    <definedName name="trnCYBUD" localSheetId="9">#REF!</definedName>
    <definedName name="trnCYBUD" localSheetId="1">#REF!</definedName>
    <definedName name="trnCYBUD" localSheetId="3">#REF!</definedName>
    <definedName name="trnCYBUD" localSheetId="4">#REF!</definedName>
    <definedName name="trnCYBUD" localSheetId="6">#REF!</definedName>
    <definedName name="trnCYBUD" localSheetId="5">#REF!</definedName>
    <definedName name="trnCYBUD" localSheetId="2">#REF!</definedName>
    <definedName name="trnCYBUD" localSheetId="7">#REF!</definedName>
    <definedName name="trnCYBUD">#REF!</definedName>
    <definedName name="trnCYF" localSheetId="8">#REF!</definedName>
    <definedName name="trnCYF" localSheetId="9">#REF!</definedName>
    <definedName name="trnCYF" localSheetId="1">#REF!</definedName>
    <definedName name="trnCYF" localSheetId="3">#REF!</definedName>
    <definedName name="trnCYF" localSheetId="4">#REF!</definedName>
    <definedName name="trnCYF" localSheetId="6">#REF!</definedName>
    <definedName name="trnCYF" localSheetId="5">#REF!</definedName>
    <definedName name="trnCYF" localSheetId="2">#REF!</definedName>
    <definedName name="trnCYF" localSheetId="7">#REF!</definedName>
    <definedName name="trnCYF">#REF!</definedName>
    <definedName name="trnNYbud" localSheetId="8">#REF!</definedName>
    <definedName name="trnNYbud" localSheetId="9">#REF!</definedName>
    <definedName name="trnNYbud" localSheetId="1">#REF!</definedName>
    <definedName name="trnNYbud" localSheetId="3">#REF!</definedName>
    <definedName name="trnNYbud" localSheetId="4">#REF!</definedName>
    <definedName name="trnNYbud" localSheetId="6">#REF!</definedName>
    <definedName name="trnNYbud" localSheetId="5">#REF!</definedName>
    <definedName name="trnNYbud" localSheetId="2">#REF!</definedName>
    <definedName name="trnNYbud" localSheetId="7">#REF!</definedName>
    <definedName name="trnNYbud">#REF!</definedName>
    <definedName name="trnPYACT" localSheetId="8">#REF!</definedName>
    <definedName name="trnPYACT" localSheetId="9">#REF!</definedName>
    <definedName name="trnPYACT" localSheetId="1">#REF!</definedName>
    <definedName name="trnPYACT" localSheetId="3">#REF!</definedName>
    <definedName name="trnPYACT" localSheetId="4">#REF!</definedName>
    <definedName name="trnPYACT" localSheetId="6">#REF!</definedName>
    <definedName name="trnPYACT" localSheetId="5">#REF!</definedName>
    <definedName name="trnPYACT" localSheetId="2">#REF!</definedName>
    <definedName name="trnPYACT" localSheetId="7">#REF!</definedName>
    <definedName name="trnPYACT">#REF!</definedName>
    <definedName name="Units">[2]lists!$N$2:$N$5</definedName>
    <definedName name="Utility">[3]Financials!$A$1</definedName>
    <definedName name="utitliy1">[6]Financials!$A$1</definedName>
    <definedName name="WAGBENF" localSheetId="8">#REF!</definedName>
    <definedName name="WAGBENF" localSheetId="9">#REF!</definedName>
    <definedName name="WAGBENF" localSheetId="1">#REF!</definedName>
    <definedName name="WAGBENF" localSheetId="3">#REF!</definedName>
    <definedName name="WAGBENF" localSheetId="4">#REF!</definedName>
    <definedName name="WAGBENF" localSheetId="6">#REF!</definedName>
    <definedName name="WAGBENF" localSheetId="5">#REF!</definedName>
    <definedName name="WAGBENF" localSheetId="2">#REF!</definedName>
    <definedName name="WAGBENF" localSheetId="7">#REF!</definedName>
    <definedName name="WAGBENF">#REF!</definedName>
    <definedName name="wagdob" localSheetId="8">#REF!</definedName>
    <definedName name="wagdob" localSheetId="9">#REF!</definedName>
    <definedName name="wagdob" localSheetId="1">#REF!</definedName>
    <definedName name="wagdob" localSheetId="3">#REF!</definedName>
    <definedName name="wagdob" localSheetId="4">#REF!</definedName>
    <definedName name="wagdob" localSheetId="6">#REF!</definedName>
    <definedName name="wagdob" localSheetId="5">#REF!</definedName>
    <definedName name="wagdob" localSheetId="2">#REF!</definedName>
    <definedName name="wagdob" localSheetId="7">#REF!</definedName>
    <definedName name="wagdob">#REF!</definedName>
    <definedName name="wagdobf" localSheetId="8">#REF!</definedName>
    <definedName name="wagdobf" localSheetId="9">#REF!</definedName>
    <definedName name="wagdobf" localSheetId="1">#REF!</definedName>
    <definedName name="wagdobf" localSheetId="3">#REF!</definedName>
    <definedName name="wagdobf" localSheetId="4">#REF!</definedName>
    <definedName name="wagdobf" localSheetId="6">#REF!</definedName>
    <definedName name="wagdobf" localSheetId="5">#REF!</definedName>
    <definedName name="wagdobf" localSheetId="2">#REF!</definedName>
    <definedName name="wagdobf" localSheetId="7">#REF!</definedName>
    <definedName name="wagdobf">#REF!</definedName>
    <definedName name="wagreg" localSheetId="8">#REF!</definedName>
    <definedName name="wagreg" localSheetId="9">#REF!</definedName>
    <definedName name="wagreg" localSheetId="1">#REF!</definedName>
    <definedName name="wagreg" localSheetId="3">#REF!</definedName>
    <definedName name="wagreg" localSheetId="4">#REF!</definedName>
    <definedName name="wagreg" localSheetId="6">#REF!</definedName>
    <definedName name="wagreg" localSheetId="5">#REF!</definedName>
    <definedName name="wagreg" localSheetId="2">#REF!</definedName>
    <definedName name="wagreg" localSheetId="7">#REF!</definedName>
    <definedName name="wagreg">#REF!</definedName>
    <definedName name="wagregf" localSheetId="8">#REF!</definedName>
    <definedName name="wagregf" localSheetId="9">#REF!</definedName>
    <definedName name="wagregf" localSheetId="1">#REF!</definedName>
    <definedName name="wagregf" localSheetId="3">#REF!</definedName>
    <definedName name="wagregf" localSheetId="4">#REF!</definedName>
    <definedName name="wagregf" localSheetId="6">#REF!</definedName>
    <definedName name="wagregf" localSheetId="5">#REF!</definedName>
    <definedName name="wagregf" localSheetId="2">#REF!</definedName>
    <definedName name="wagregf" localSheetId="7">#REF!</definedName>
    <definedName name="wagregf">#REF!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4" i="2" l="1"/>
  <c r="AL37" i="3"/>
  <c r="AL23" i="5"/>
  <c r="AL23" i="8"/>
  <c r="AL25" i="8"/>
  <c r="AL35" i="7"/>
  <c r="AB23" i="8"/>
  <c r="AD23" i="8" s="1"/>
  <c r="AB25" i="8"/>
  <c r="H23" i="8"/>
  <c r="J23" i="8"/>
  <c r="S23" i="8"/>
  <c r="Z23" i="8"/>
  <c r="AZ23" i="8"/>
  <c r="BD23" i="8"/>
  <c r="G24" i="8"/>
  <c r="H24" i="8" s="1"/>
  <c r="G25" i="8"/>
  <c r="H25" i="8"/>
  <c r="J25" i="8"/>
  <c r="AC25" i="8"/>
  <c r="B26" i="8"/>
  <c r="L26" i="8"/>
  <c r="N26" i="8"/>
  <c r="O26" i="8"/>
  <c r="S26" i="8"/>
  <c r="U26" i="8" s="1"/>
  <c r="V26" i="8"/>
  <c r="Z26" i="8"/>
  <c r="AD26" i="8"/>
  <c r="AF26" i="8" s="1"/>
  <c r="AG26" i="8"/>
  <c r="AJ26" i="8"/>
  <c r="AN26" i="8"/>
  <c r="AP26" i="8" s="1"/>
  <c r="AS26" i="8"/>
  <c r="AT26" i="8"/>
  <c r="AZ26" i="8"/>
  <c r="BD26" i="8"/>
  <c r="G28" i="8"/>
  <c r="H28" i="8"/>
  <c r="AC28" i="8"/>
  <c r="AD28" i="8" s="1"/>
  <c r="AQ28" i="8"/>
  <c r="AX28" i="8"/>
  <c r="AY28" i="8"/>
  <c r="BB28" i="8"/>
  <c r="BC28" i="8"/>
  <c r="BD28" i="8" s="1"/>
  <c r="G29" i="8"/>
  <c r="H29" i="8"/>
  <c r="O29" i="8" s="1"/>
  <c r="K29" i="8"/>
  <c r="L29" i="8" s="1"/>
  <c r="X29" i="8"/>
  <c r="R29" i="8"/>
  <c r="Y29" i="8"/>
  <c r="AC29" i="8"/>
  <c r="AM29" i="8"/>
  <c r="AY29" i="8"/>
  <c r="BC29" i="8"/>
  <c r="G30" i="8"/>
  <c r="H30" i="8"/>
  <c r="O30" i="8" s="1"/>
  <c r="R30" i="8"/>
  <c r="S30" i="8" s="1"/>
  <c r="X30" i="8"/>
  <c r="AB30" i="8" s="1"/>
  <c r="AD30" i="8" s="1"/>
  <c r="Y30" i="8"/>
  <c r="Z30" i="8" s="1"/>
  <c r="AC30" i="8"/>
  <c r="AL30" i="8"/>
  <c r="AX30" i="8"/>
  <c r="BB30" i="8" s="1"/>
  <c r="AY30" i="8"/>
  <c r="BC30" i="8"/>
  <c r="BD30" i="8" s="1"/>
  <c r="B31" i="8"/>
  <c r="G31" i="8"/>
  <c r="H31" i="8"/>
  <c r="O31" i="8" s="1"/>
  <c r="K31" i="8"/>
  <c r="L31" i="8" s="1"/>
  <c r="X31" i="8"/>
  <c r="AB31" i="8" s="1"/>
  <c r="AL31" i="8" s="1"/>
  <c r="Y31" i="8"/>
  <c r="Z31" i="8" s="1"/>
  <c r="AM31" i="8"/>
  <c r="AN31" i="8" s="1"/>
  <c r="AX31" i="8"/>
  <c r="BB31" i="8" s="1"/>
  <c r="BD31" i="8" s="1"/>
  <c r="AY31" i="8"/>
  <c r="AZ31" i="8" s="1"/>
  <c r="BC31" i="8"/>
  <c r="G32" i="8"/>
  <c r="Y32" i="8"/>
  <c r="Z32" i="8" s="1"/>
  <c r="AG32" i="8" s="1"/>
  <c r="AB32" i="8"/>
  <c r="AC32" i="8"/>
  <c r="AD32" i="8" s="1"/>
  <c r="AM32" i="8"/>
  <c r="AN32" i="8" s="1"/>
  <c r="AS32" i="8"/>
  <c r="AX32" i="8"/>
  <c r="BB32" i="8" s="1"/>
  <c r="BC32" i="8"/>
  <c r="BD32" i="8"/>
  <c r="G33" i="8"/>
  <c r="H33" i="8" s="1"/>
  <c r="K33" i="8"/>
  <c r="L33" i="8"/>
  <c r="V33" i="8" s="1"/>
  <c r="N33" i="8"/>
  <c r="O33" i="8"/>
  <c r="R33" i="8"/>
  <c r="S33" i="8"/>
  <c r="U33" i="8" s="1"/>
  <c r="Y33" i="8"/>
  <c r="Z33" i="8" s="1"/>
  <c r="AG33" i="8" s="1"/>
  <c r="AB33" i="8"/>
  <c r="AD33" i="8" s="1"/>
  <c r="AC33" i="8"/>
  <c r="AM33" i="8"/>
  <c r="AN33" i="8" s="1"/>
  <c r="AX33" i="8"/>
  <c r="BB33" i="8" s="1"/>
  <c r="AY33" i="8"/>
  <c r="AZ33" i="8"/>
  <c r="BC33" i="8"/>
  <c r="BD33" i="8"/>
  <c r="G34" i="8"/>
  <c r="F35" i="8"/>
  <c r="H35" i="8" s="1"/>
  <c r="G35" i="8"/>
  <c r="AC35" i="8"/>
  <c r="AM35" i="8"/>
  <c r="AY35" i="8"/>
  <c r="BC35" i="8"/>
  <c r="G37" i="8"/>
  <c r="J37" i="8"/>
  <c r="AB37" i="8"/>
  <c r="AC37" i="8"/>
  <c r="AD37" i="8"/>
  <c r="AI37" i="8" s="1"/>
  <c r="AL37" i="8"/>
  <c r="AX37" i="8"/>
  <c r="AY37" i="8"/>
  <c r="AZ37" i="8" s="1"/>
  <c r="BB37" i="8"/>
  <c r="BC37" i="8"/>
  <c r="J38" i="8"/>
  <c r="AB38" i="8"/>
  <c r="AC38" i="8"/>
  <c r="AD38" i="8" s="1"/>
  <c r="AL38" i="8"/>
  <c r="AX38" i="8"/>
  <c r="AY38" i="8"/>
  <c r="AZ38" i="8"/>
  <c r="BB38" i="8"/>
  <c r="AX40" i="8"/>
  <c r="BB40" i="8" s="1"/>
  <c r="AC40" i="8"/>
  <c r="AD40" i="8" s="1"/>
  <c r="AY40" i="8"/>
  <c r="AZ40" i="8" s="1"/>
  <c r="BC40" i="8"/>
  <c r="BD40" i="8" s="1"/>
  <c r="AB41" i="8"/>
  <c r="AC41" i="8"/>
  <c r="AM41" i="8"/>
  <c r="AX41" i="8"/>
  <c r="AY41" i="8"/>
  <c r="AZ41" i="8"/>
  <c r="BB41" i="8"/>
  <c r="V42" i="8"/>
  <c r="AC42" i="8"/>
  <c r="AD42" i="8" s="1"/>
  <c r="AX42" i="8"/>
  <c r="AY42" i="8"/>
  <c r="H43" i="8"/>
  <c r="K43" i="8"/>
  <c r="L43" i="8" s="1"/>
  <c r="N43" i="8" s="1"/>
  <c r="O43" i="8"/>
  <c r="S43" i="8"/>
  <c r="U43" i="8" s="1"/>
  <c r="R43" i="8"/>
  <c r="V43" i="8"/>
  <c r="Y43" i="8"/>
  <c r="Z43" i="8"/>
  <c r="AB43" i="8"/>
  <c r="AD43" i="8" s="1"/>
  <c r="AC43" i="8"/>
  <c r="AM43" i="8"/>
  <c r="AX43" i="8"/>
  <c r="BB43" i="8" s="1"/>
  <c r="BD43" i="8" s="1"/>
  <c r="AY43" i="8"/>
  <c r="AZ43" i="8" s="1"/>
  <c r="BC43" i="8"/>
  <c r="G44" i="8"/>
  <c r="J44" i="8"/>
  <c r="Q44" i="8"/>
  <c r="X44" i="8"/>
  <c r="AX44" i="8" s="1"/>
  <c r="BB44" i="8" s="1"/>
  <c r="AB44" i="8"/>
  <c r="AL44" i="8"/>
  <c r="G45" i="8"/>
  <c r="H45" i="8"/>
  <c r="J45" i="8"/>
  <c r="Q45" i="8"/>
  <c r="Q35" i="8" s="1"/>
  <c r="X45" i="8"/>
  <c r="Y45" i="8"/>
  <c r="Z45" i="8" s="1"/>
  <c r="AB45" i="8"/>
  <c r="AL45" i="8"/>
  <c r="BC45" i="8"/>
  <c r="G46" i="8"/>
  <c r="K46" i="8" s="1"/>
  <c r="H46" i="8"/>
  <c r="J46" i="8"/>
  <c r="Q46" i="8"/>
  <c r="R46" i="8"/>
  <c r="S46" i="8"/>
  <c r="X46" i="8"/>
  <c r="Y46" i="8"/>
  <c r="Z46" i="8"/>
  <c r="AB46" i="8"/>
  <c r="AC46" i="8"/>
  <c r="AD46" i="8"/>
  <c r="AF46" i="8"/>
  <c r="AL46" i="8"/>
  <c r="AX46" i="8"/>
  <c r="BB46" i="8" s="1"/>
  <c r="AY46" i="8"/>
  <c r="AZ46" i="8" s="1"/>
  <c r="BC46" i="8"/>
  <c r="BD46" i="8" s="1"/>
  <c r="G47" i="8"/>
  <c r="H47" i="8"/>
  <c r="J47" i="8"/>
  <c r="K47" i="8"/>
  <c r="Q47" i="8"/>
  <c r="S47" i="8" s="1"/>
  <c r="R47" i="8"/>
  <c r="X47" i="8"/>
  <c r="Y47" i="8"/>
  <c r="Z47" i="8"/>
  <c r="AF47" i="8" s="1"/>
  <c r="AG47" i="8" s="1"/>
  <c r="AB47" i="8"/>
  <c r="AD47" i="8" s="1"/>
  <c r="AC47" i="8"/>
  <c r="AL47" i="8"/>
  <c r="AM47" i="8"/>
  <c r="AN47" i="8" s="1"/>
  <c r="AS47" i="8"/>
  <c r="AX47" i="8"/>
  <c r="BB47" i="8" s="1"/>
  <c r="AY47" i="8"/>
  <c r="AZ47" i="8"/>
  <c r="BC47" i="8"/>
  <c r="BD47" i="8"/>
  <c r="G48" i="8"/>
  <c r="J48" i="8"/>
  <c r="K48" i="8"/>
  <c r="L48" i="8" s="1"/>
  <c r="Q48" i="8"/>
  <c r="R48" i="8"/>
  <c r="S48" i="8" s="1"/>
  <c r="X48" i="8"/>
  <c r="AX48" i="8" s="1"/>
  <c r="AB48" i="8"/>
  <c r="AC48" i="8"/>
  <c r="AD48" i="8" s="1"/>
  <c r="AL48" i="8"/>
  <c r="AM48" i="8"/>
  <c r="AN48" i="8" s="1"/>
  <c r="BB48" i="8"/>
  <c r="G49" i="8"/>
  <c r="H49" i="8"/>
  <c r="J49" i="8"/>
  <c r="Q49" i="8"/>
  <c r="R49" i="8"/>
  <c r="S49" i="8"/>
  <c r="X49" i="8"/>
  <c r="Y49" i="8"/>
  <c r="Z49" i="8" s="1"/>
  <c r="AB49" i="8"/>
  <c r="AC49" i="8"/>
  <c r="AD49" i="8" s="1"/>
  <c r="AL49" i="8"/>
  <c r="AX49" i="8"/>
  <c r="BB49" i="8" s="1"/>
  <c r="BC49" i="8"/>
  <c r="AF54" i="8"/>
  <c r="AG54" i="8"/>
  <c r="AI54" i="8"/>
  <c r="AJ54" i="8"/>
  <c r="AP54" i="8"/>
  <c r="AQ54" i="8"/>
  <c r="AS54" i="8"/>
  <c r="AT54" i="8"/>
  <c r="AJ57" i="8"/>
  <c r="AJ58" i="8"/>
  <c r="AJ59" i="8"/>
  <c r="AJ60" i="8"/>
  <c r="AJ61" i="8"/>
  <c r="J64" i="8"/>
  <c r="R35" i="8"/>
  <c r="AL64" i="8"/>
  <c r="AM37" i="8" s="1"/>
  <c r="F67" i="8"/>
  <c r="G67" i="8"/>
  <c r="K67" i="8"/>
  <c r="Q67" i="8"/>
  <c r="R67" i="8"/>
  <c r="X67" i="8"/>
  <c r="Y67" i="8"/>
  <c r="Z67" i="8"/>
  <c r="AC67" i="8"/>
  <c r="AM67" i="8"/>
  <c r="AY67" i="8"/>
  <c r="AZ67" i="8"/>
  <c r="BC67" i="8"/>
  <c r="BD67" i="8" s="1"/>
  <c r="F68" i="8"/>
  <c r="G68" i="8"/>
  <c r="H68" i="8"/>
  <c r="J68" i="8"/>
  <c r="K68" i="8"/>
  <c r="L68" i="8"/>
  <c r="N68" i="8"/>
  <c r="Q68" i="8"/>
  <c r="R68" i="8"/>
  <c r="S68" i="8"/>
  <c r="U68" i="8"/>
  <c r="X68" i="8"/>
  <c r="Y68" i="8"/>
  <c r="Z68" i="8"/>
  <c r="AB68" i="8"/>
  <c r="AD68" i="8" s="1"/>
  <c r="AF68" i="8" s="1"/>
  <c r="AG68" i="8" s="1"/>
  <c r="AC68" i="8"/>
  <c r="AL68" i="8"/>
  <c r="AM68" i="8"/>
  <c r="AY68" i="8"/>
  <c r="AZ68" i="8"/>
  <c r="BC68" i="8"/>
  <c r="BD68" i="8" s="1"/>
  <c r="BD69" i="8" s="1"/>
  <c r="AZ69" i="8"/>
  <c r="F92" i="8"/>
  <c r="Q92" i="8"/>
  <c r="AB92" i="8"/>
  <c r="AX92" i="8"/>
  <c r="BB92" i="8"/>
  <c r="D95" i="8"/>
  <c r="F98" i="8"/>
  <c r="AB98" i="8"/>
  <c r="AL98" i="8"/>
  <c r="AX98" i="8"/>
  <c r="BB98" i="8"/>
  <c r="H23" i="7"/>
  <c r="H27" i="7" s="1"/>
  <c r="J23" i="7"/>
  <c r="L23" i="7" s="1"/>
  <c r="N23" i="7" s="1"/>
  <c r="O23" i="7"/>
  <c r="S23" i="7"/>
  <c r="Z23" i="7"/>
  <c r="AB23" i="7"/>
  <c r="AD23" i="7"/>
  <c r="AL23" i="7"/>
  <c r="AN23" i="7" s="1"/>
  <c r="AZ23" i="7"/>
  <c r="BD23" i="7"/>
  <c r="Y24" i="7"/>
  <c r="Z24" i="7" s="1"/>
  <c r="AD24" i="7"/>
  <c r="G25" i="7"/>
  <c r="K25" i="7" s="1"/>
  <c r="H25" i="7"/>
  <c r="J25" i="7"/>
  <c r="R25" i="7"/>
  <c r="R24" i="7" s="1"/>
  <c r="S24" i="7" s="1"/>
  <c r="S25" i="7"/>
  <c r="Y25" i="7"/>
  <c r="Z25" i="7"/>
  <c r="AB25" i="7"/>
  <c r="AD25" i="7" s="1"/>
  <c r="AF25" i="7" s="1"/>
  <c r="AC25" i="7"/>
  <c r="AC24" i="7" s="1"/>
  <c r="AL25" i="7"/>
  <c r="AY25" i="7"/>
  <c r="B26" i="7"/>
  <c r="L26" i="7"/>
  <c r="N26" i="7" s="1"/>
  <c r="O26" i="7"/>
  <c r="S26" i="7"/>
  <c r="Z26" i="7"/>
  <c r="AF26" i="7" s="1"/>
  <c r="AD26" i="7"/>
  <c r="AI26" i="7" s="1"/>
  <c r="AJ26" i="7"/>
  <c r="AN26" i="7"/>
  <c r="AZ26" i="7"/>
  <c r="BD26" i="7"/>
  <c r="G28" i="7"/>
  <c r="K28" i="7" s="1"/>
  <c r="H28" i="7"/>
  <c r="R28" i="7"/>
  <c r="S28" i="7"/>
  <c r="Y28" i="7"/>
  <c r="Z28" i="7"/>
  <c r="AC28" i="7"/>
  <c r="AC29" i="7" s="1"/>
  <c r="AD28" i="7"/>
  <c r="AF28" i="7" s="1"/>
  <c r="AG28" i="7"/>
  <c r="AM28" i="7"/>
  <c r="AN28" i="7"/>
  <c r="AS28" i="7" s="1"/>
  <c r="AT28" i="7"/>
  <c r="AX28" i="7"/>
  <c r="BB28" i="7" s="1"/>
  <c r="BD28" i="7" s="1"/>
  <c r="AY28" i="7"/>
  <c r="BC28" i="7"/>
  <c r="H29" i="7"/>
  <c r="O29" i="7"/>
  <c r="R29" i="7"/>
  <c r="S29" i="7"/>
  <c r="X29" i="7"/>
  <c r="AB29" i="7" s="1"/>
  <c r="AL29" i="7" s="1"/>
  <c r="AN29" i="7" s="1"/>
  <c r="Y29" i="7"/>
  <c r="AM29" i="7"/>
  <c r="BC29" i="7"/>
  <c r="H30" i="7"/>
  <c r="O30" i="7"/>
  <c r="X30" i="7"/>
  <c r="R30" i="7"/>
  <c r="AB30" i="7"/>
  <c r="AM30" i="7"/>
  <c r="B31" i="7"/>
  <c r="H31" i="7"/>
  <c r="O31" i="7" s="1"/>
  <c r="X31" i="7"/>
  <c r="AB31" i="7" s="1"/>
  <c r="AL31" i="7"/>
  <c r="AX31" i="7"/>
  <c r="BB31" i="7" s="1"/>
  <c r="H32" i="7"/>
  <c r="O32" i="7"/>
  <c r="R32" i="7"/>
  <c r="S32" i="7"/>
  <c r="AB32" i="7"/>
  <c r="AM32" i="7"/>
  <c r="AN32" i="7" s="1"/>
  <c r="AX32" i="7"/>
  <c r="BB32" i="7" s="1"/>
  <c r="F33" i="7"/>
  <c r="H33" i="7" s="1"/>
  <c r="G33" i="7"/>
  <c r="J33" i="7"/>
  <c r="AC33" i="7"/>
  <c r="AY33" i="7"/>
  <c r="BC33" i="7"/>
  <c r="G35" i="7"/>
  <c r="J35" i="7"/>
  <c r="K35" i="7"/>
  <c r="L35" i="7"/>
  <c r="R35" i="7"/>
  <c r="S35" i="7" s="1"/>
  <c r="Y35" i="7"/>
  <c r="Z35" i="7" s="1"/>
  <c r="AB35" i="7"/>
  <c r="AC35" i="7"/>
  <c r="AD35" i="7"/>
  <c r="AX35" i="7"/>
  <c r="BB35" i="7" s="1"/>
  <c r="BC35" i="7"/>
  <c r="J36" i="7"/>
  <c r="AB36" i="7"/>
  <c r="AX36" i="7" s="1"/>
  <c r="BB36" i="7" s="1"/>
  <c r="AL36" i="7"/>
  <c r="G38" i="7"/>
  <c r="AC38" i="7"/>
  <c r="AX38" i="7"/>
  <c r="AY38" i="7"/>
  <c r="AZ38" i="7" s="1"/>
  <c r="BB38" i="7"/>
  <c r="BC38" i="7"/>
  <c r="AB39" i="7"/>
  <c r="AX39" i="7" s="1"/>
  <c r="BB39" i="7" s="1"/>
  <c r="AY39" i="7"/>
  <c r="AY40" i="7" s="1"/>
  <c r="V40" i="7"/>
  <c r="AX40" i="7"/>
  <c r="BB40" i="7" s="1"/>
  <c r="H41" i="7"/>
  <c r="K41" i="7"/>
  <c r="S41" i="7"/>
  <c r="R41" i="7"/>
  <c r="Y41" i="7"/>
  <c r="Z41" i="7" s="1"/>
  <c r="AB41" i="7"/>
  <c r="AD41" i="7" s="1"/>
  <c r="AC41" i="7"/>
  <c r="AL41" i="7"/>
  <c r="AM41" i="7"/>
  <c r="AX41" i="7"/>
  <c r="BB41" i="7" s="1"/>
  <c r="BD41" i="7" s="1"/>
  <c r="AY41" i="7"/>
  <c r="BC41" i="7"/>
  <c r="G42" i="7"/>
  <c r="J42" i="7"/>
  <c r="Q42" i="7"/>
  <c r="X42" i="7"/>
  <c r="AB42" i="7"/>
  <c r="AX42" i="7" s="1"/>
  <c r="BB42" i="7" s="1"/>
  <c r="AC42" i="7"/>
  <c r="AD42" i="7" s="1"/>
  <c r="AL42" i="7"/>
  <c r="G43" i="7"/>
  <c r="H43" i="7"/>
  <c r="J43" i="7"/>
  <c r="Q43" i="7"/>
  <c r="Q33" i="7" s="1"/>
  <c r="X43" i="7"/>
  <c r="AB43" i="7"/>
  <c r="AB33" i="7" s="1"/>
  <c r="AC43" i="7"/>
  <c r="AD43" i="7" s="1"/>
  <c r="AL43" i="7"/>
  <c r="AX43" i="7"/>
  <c r="BB43" i="7" s="1"/>
  <c r="G44" i="7"/>
  <c r="H44" i="7"/>
  <c r="J44" i="7"/>
  <c r="Q44" i="7"/>
  <c r="X44" i="7"/>
  <c r="AB44" i="7"/>
  <c r="AL44" i="7"/>
  <c r="AX44" i="7"/>
  <c r="AY44" i="7"/>
  <c r="AZ44" i="7" s="1"/>
  <c r="BB44" i="7"/>
  <c r="G45" i="7"/>
  <c r="H45" i="7"/>
  <c r="N45" i="7" s="1"/>
  <c r="O45" i="7" s="1"/>
  <c r="J45" i="7"/>
  <c r="K45" i="7"/>
  <c r="L45" i="7" s="1"/>
  <c r="Q45" i="7"/>
  <c r="R45" i="7"/>
  <c r="S45" i="7"/>
  <c r="U45" i="7"/>
  <c r="X45" i="7"/>
  <c r="Y45" i="7"/>
  <c r="Z45" i="7"/>
  <c r="AB45" i="7"/>
  <c r="AC45" i="7"/>
  <c r="AD45" i="7"/>
  <c r="AF45" i="7"/>
  <c r="AL45" i="7"/>
  <c r="AL33" i="7" s="1"/>
  <c r="AM45" i="7"/>
  <c r="AX45" i="7"/>
  <c r="AY45" i="7"/>
  <c r="BC45" i="7"/>
  <c r="G46" i="7"/>
  <c r="J46" i="7"/>
  <c r="K46" i="7"/>
  <c r="L46" i="7"/>
  <c r="Q46" i="7"/>
  <c r="R46" i="7"/>
  <c r="S46" i="7" s="1"/>
  <c r="X46" i="7"/>
  <c r="AB46" i="7"/>
  <c r="AC46" i="7"/>
  <c r="AL46" i="7"/>
  <c r="AM46" i="7"/>
  <c r="BC46" i="7"/>
  <c r="BD46" i="7" s="1"/>
  <c r="G47" i="7"/>
  <c r="H47" i="7"/>
  <c r="J47" i="7"/>
  <c r="K47" i="7"/>
  <c r="O47" i="7"/>
  <c r="Q47" i="7"/>
  <c r="S47" i="7" s="1"/>
  <c r="R47" i="7"/>
  <c r="X47" i="7"/>
  <c r="Y47" i="7"/>
  <c r="Z47" i="7"/>
  <c r="AB47" i="7"/>
  <c r="AD47" i="7" s="1"/>
  <c r="AC47" i="7"/>
  <c r="AG47" i="7"/>
  <c r="AI47" i="7" s="1"/>
  <c r="AJ47" i="7"/>
  <c r="AL47" i="7"/>
  <c r="AM47" i="7"/>
  <c r="AY47" i="7"/>
  <c r="AZ47" i="7"/>
  <c r="BC47" i="7"/>
  <c r="BD47" i="7" s="1"/>
  <c r="AF52" i="7"/>
  <c r="AG52" i="7"/>
  <c r="AI52" i="7"/>
  <c r="AJ52" i="7"/>
  <c r="AP52" i="7"/>
  <c r="AQ52" i="7"/>
  <c r="AS52" i="7"/>
  <c r="AT52" i="7"/>
  <c r="AJ55" i="7"/>
  <c r="AT55" i="7"/>
  <c r="AJ56" i="7"/>
  <c r="AT56" i="7"/>
  <c r="AJ57" i="7"/>
  <c r="AT57" i="7"/>
  <c r="AJ58" i="7"/>
  <c r="AT58" i="7"/>
  <c r="AJ59" i="7"/>
  <c r="AT59" i="7"/>
  <c r="J62" i="7"/>
  <c r="AL62" i="7"/>
  <c r="AM38" i="7" s="1"/>
  <c r="F65" i="7"/>
  <c r="G65" i="7"/>
  <c r="J65" i="7"/>
  <c r="K65" i="7"/>
  <c r="L65" i="7"/>
  <c r="Q65" i="7"/>
  <c r="R65" i="7"/>
  <c r="S65" i="7" s="1"/>
  <c r="S67" i="7" s="1"/>
  <c r="U67" i="7" s="1"/>
  <c r="U65" i="7"/>
  <c r="X65" i="7"/>
  <c r="Y65" i="7"/>
  <c r="Z65" i="7"/>
  <c r="AB65" i="7"/>
  <c r="AC65" i="7"/>
  <c r="AM65" i="7"/>
  <c r="AY65" i="7"/>
  <c r="AZ65" i="7"/>
  <c r="BC65" i="7"/>
  <c r="BD65" i="7"/>
  <c r="BD67" i="7" s="1"/>
  <c r="F66" i="7"/>
  <c r="G66" i="7"/>
  <c r="H66" i="7"/>
  <c r="J66" i="7"/>
  <c r="L66" i="7" s="1"/>
  <c r="K66" i="7"/>
  <c r="Q66" i="7"/>
  <c r="R66" i="7"/>
  <c r="S66" i="7"/>
  <c r="X66" i="7"/>
  <c r="Z66" i="7" s="1"/>
  <c r="Y66" i="7"/>
  <c r="AC66" i="7"/>
  <c r="AL66" i="7"/>
  <c r="AN66" i="7" s="1"/>
  <c r="AS66" i="7" s="1"/>
  <c r="AM66" i="7"/>
  <c r="AY66" i="7"/>
  <c r="AZ66" i="7"/>
  <c r="BC66" i="7"/>
  <c r="BD66" i="7"/>
  <c r="L67" i="7"/>
  <c r="F91" i="7"/>
  <c r="D94" i="7" s="1"/>
  <c r="AB91" i="7"/>
  <c r="AX91" i="7"/>
  <c r="BB91" i="7"/>
  <c r="F97" i="7"/>
  <c r="AB97" i="7"/>
  <c r="AL97" i="7"/>
  <c r="AX97" i="7"/>
  <c r="BB97" i="7"/>
  <c r="H24" i="6"/>
  <c r="N24" i="6" s="1"/>
  <c r="O24" i="6" s="1"/>
  <c r="J24" i="6"/>
  <c r="L24" i="6"/>
  <c r="S24" i="6"/>
  <c r="U24" i="6"/>
  <c r="V24" i="6"/>
  <c r="Z24" i="6"/>
  <c r="AB24" i="6"/>
  <c r="AD24" i="6"/>
  <c r="AF24" i="6" s="1"/>
  <c r="AG24" i="6"/>
  <c r="AL24" i="6"/>
  <c r="AN24" i="6" s="1"/>
  <c r="BA24" i="6"/>
  <c r="BE24" i="6"/>
  <c r="S25" i="6"/>
  <c r="S28" i="6" s="1"/>
  <c r="AC25" i="6"/>
  <c r="AD25" i="6"/>
  <c r="BE25" i="6"/>
  <c r="BE28" i="6" s="1"/>
  <c r="G26" i="6"/>
  <c r="H26" i="6" s="1"/>
  <c r="J26" i="6"/>
  <c r="K26" i="6"/>
  <c r="K25" i="6" s="1"/>
  <c r="L25" i="6" s="1"/>
  <c r="L26" i="6"/>
  <c r="R26" i="6"/>
  <c r="R25" i="6" s="1"/>
  <c r="S26" i="6"/>
  <c r="Y26" i="6"/>
  <c r="AB26" i="6"/>
  <c r="AD26" i="6" s="1"/>
  <c r="AC26" i="6"/>
  <c r="AL26" i="6"/>
  <c r="AN26" i="6" s="1"/>
  <c r="AM26" i="6"/>
  <c r="AM25" i="6" s="1"/>
  <c r="AN25" i="6" s="1"/>
  <c r="AZ26" i="6"/>
  <c r="BD26" i="6"/>
  <c r="BD25" i="6" s="1"/>
  <c r="BE26" i="6"/>
  <c r="B27" i="6"/>
  <c r="L27" i="6"/>
  <c r="N27" i="6"/>
  <c r="O27" i="6"/>
  <c r="S27" i="6"/>
  <c r="U27" i="6"/>
  <c r="V27" i="6"/>
  <c r="Z27" i="6"/>
  <c r="AG27" i="6" s="1"/>
  <c r="AD27" i="6"/>
  <c r="AJ27" i="6" s="1"/>
  <c r="AF27" i="6"/>
  <c r="AI27" i="6"/>
  <c r="AN27" i="6"/>
  <c r="AP27" i="6" s="1"/>
  <c r="AQ27" i="6"/>
  <c r="AS27" i="6"/>
  <c r="BA27" i="6"/>
  <c r="BE27" i="6"/>
  <c r="H28" i="6"/>
  <c r="G29" i="6"/>
  <c r="H29" i="6"/>
  <c r="K29" i="6"/>
  <c r="L29" i="6"/>
  <c r="N29" i="6"/>
  <c r="R29" i="6"/>
  <c r="S29" i="6"/>
  <c r="U29" i="6"/>
  <c r="Y29" i="6"/>
  <c r="Z29" i="6" s="1"/>
  <c r="AC29" i="6"/>
  <c r="AD29" i="6" s="1"/>
  <c r="AJ29" i="6" s="1"/>
  <c r="AM29" i="6"/>
  <c r="AN29" i="6"/>
  <c r="AP29" i="6" s="1"/>
  <c r="AY29" i="6"/>
  <c r="AZ29" i="6"/>
  <c r="BD29" i="6"/>
  <c r="H30" i="6"/>
  <c r="K30" i="6"/>
  <c r="L30" i="6"/>
  <c r="O30" i="6"/>
  <c r="R30" i="6"/>
  <c r="V30" i="6"/>
  <c r="X30" i="6"/>
  <c r="Z30" i="6" s="1"/>
  <c r="Y30" i="6"/>
  <c r="AC30" i="6"/>
  <c r="AM30" i="6"/>
  <c r="AZ30" i="6"/>
  <c r="BD30" i="6"/>
  <c r="BE30" i="6" s="1"/>
  <c r="H31" i="6"/>
  <c r="K31" i="6"/>
  <c r="L31" i="6"/>
  <c r="N31" i="6" s="1"/>
  <c r="O31" i="6"/>
  <c r="R31" i="6"/>
  <c r="S31" i="6" s="1"/>
  <c r="U31" i="6"/>
  <c r="V31" i="6"/>
  <c r="X31" i="6"/>
  <c r="Y31" i="6"/>
  <c r="Z31" i="6"/>
  <c r="AB31" i="6"/>
  <c r="AC31" i="6"/>
  <c r="AM31" i="6"/>
  <c r="AZ31" i="6"/>
  <c r="BD31" i="6"/>
  <c r="B32" i="6"/>
  <c r="H32" i="6"/>
  <c r="K32" i="6"/>
  <c r="L32" i="6"/>
  <c r="V32" i="6" s="1"/>
  <c r="N32" i="6"/>
  <c r="O32" i="6"/>
  <c r="R32" i="6"/>
  <c r="S32" i="6"/>
  <c r="U32" i="6" s="1"/>
  <c r="X32" i="6"/>
  <c r="AB32" i="6" s="1"/>
  <c r="Y32" i="6"/>
  <c r="Z32" i="6" s="1"/>
  <c r="AC32" i="6"/>
  <c r="AD32" i="6"/>
  <c r="AL32" i="6"/>
  <c r="AM32" i="6"/>
  <c r="AN32" i="6"/>
  <c r="AY32" i="6"/>
  <c r="BC32" i="6" s="1"/>
  <c r="AZ32" i="6"/>
  <c r="BD32" i="6"/>
  <c r="BE32" i="6" s="1"/>
  <c r="H33" i="6"/>
  <c r="K33" i="6"/>
  <c r="L33" i="6"/>
  <c r="V33" i="6" s="1"/>
  <c r="O33" i="6"/>
  <c r="R33" i="6"/>
  <c r="S33" i="6" s="1"/>
  <c r="U33" i="6" s="1"/>
  <c r="Y33" i="6"/>
  <c r="Z33" i="6"/>
  <c r="AG33" i="6" s="1"/>
  <c r="AB33" i="6"/>
  <c r="AD33" i="6" s="1"/>
  <c r="AC33" i="6"/>
  <c r="AM33" i="6"/>
  <c r="AN33" i="6" s="1"/>
  <c r="AT33" i="6" s="1"/>
  <c r="AQ33" i="6"/>
  <c r="AY33" i="6"/>
  <c r="BC33" i="6" s="1"/>
  <c r="AZ33" i="6"/>
  <c r="BD33" i="6"/>
  <c r="BE33" i="6"/>
  <c r="H34" i="6"/>
  <c r="N34" i="6" s="1"/>
  <c r="K34" i="6"/>
  <c r="L34" i="6"/>
  <c r="V34" i="6" s="1"/>
  <c r="O34" i="6"/>
  <c r="R34" i="6"/>
  <c r="S34" i="6"/>
  <c r="U34" i="6"/>
  <c r="Y34" i="6"/>
  <c r="Z34" i="6" s="1"/>
  <c r="AG34" i="6" s="1"/>
  <c r="AB34" i="6"/>
  <c r="AY34" i="6" s="1"/>
  <c r="AC34" i="6"/>
  <c r="AD34" i="6"/>
  <c r="AM34" i="6"/>
  <c r="AN34" i="6" s="1"/>
  <c r="AT34" i="6"/>
  <c r="AZ34" i="6"/>
  <c r="BA34" i="6"/>
  <c r="BC34" i="6"/>
  <c r="BE34" i="6" s="1"/>
  <c r="AS34" i="6" s="1"/>
  <c r="BD34" i="6"/>
  <c r="F35" i="6"/>
  <c r="G35" i="6"/>
  <c r="H35" i="6" s="1"/>
  <c r="J35" i="6"/>
  <c r="AC35" i="6"/>
  <c r="AM35" i="6"/>
  <c r="AZ35" i="6"/>
  <c r="BD35" i="6"/>
  <c r="G37" i="6"/>
  <c r="G38" i="6" s="1"/>
  <c r="H37" i="6"/>
  <c r="J37" i="6"/>
  <c r="K37" i="6"/>
  <c r="L37" i="6" s="1"/>
  <c r="R37" i="6"/>
  <c r="S37" i="6" s="1"/>
  <c r="Y37" i="6"/>
  <c r="Z37" i="6" s="1"/>
  <c r="AB37" i="6"/>
  <c r="AD37" i="6" s="1"/>
  <c r="AC37" i="6"/>
  <c r="AL37" i="6"/>
  <c r="AN37" i="6" s="1"/>
  <c r="AM37" i="6"/>
  <c r="AY37" i="6"/>
  <c r="BC37" i="6" s="1"/>
  <c r="AZ37" i="6"/>
  <c r="BD37" i="6"/>
  <c r="H38" i="6"/>
  <c r="J38" i="6"/>
  <c r="K38" i="6"/>
  <c r="L38" i="6" s="1"/>
  <c r="S38" i="6"/>
  <c r="R38" i="6"/>
  <c r="Y38" i="6"/>
  <c r="Z38" i="6"/>
  <c r="AB38" i="6"/>
  <c r="AY38" i="6" s="1"/>
  <c r="BA38" i="6" s="1"/>
  <c r="AC38" i="6"/>
  <c r="AD38" i="6" s="1"/>
  <c r="AF38" i="6" s="1"/>
  <c r="AG38" i="6" s="1"/>
  <c r="AL38" i="6"/>
  <c r="AM38" i="6"/>
  <c r="AZ38" i="6"/>
  <c r="BD38" i="6"/>
  <c r="G40" i="6"/>
  <c r="H40" i="6"/>
  <c r="K40" i="6"/>
  <c r="AC40" i="6"/>
  <c r="AD40" i="6"/>
  <c r="AY40" i="6"/>
  <c r="BC40" i="6" s="1"/>
  <c r="AZ40" i="6"/>
  <c r="BD40" i="6"/>
  <c r="BE40" i="6"/>
  <c r="G41" i="6"/>
  <c r="H41" i="6" s="1"/>
  <c r="AB41" i="6"/>
  <c r="AC41" i="6"/>
  <c r="AD41" i="6" s="1"/>
  <c r="AY41" i="6"/>
  <c r="BC41" i="6" s="1"/>
  <c r="BD41" i="6"/>
  <c r="V42" i="6"/>
  <c r="AY42" i="6"/>
  <c r="BC42" i="6" s="1"/>
  <c r="BD42" i="6"/>
  <c r="BE42" i="6"/>
  <c r="H43" i="6"/>
  <c r="L43" i="6"/>
  <c r="N43" i="6"/>
  <c r="O43" i="6" s="1"/>
  <c r="S43" i="6"/>
  <c r="U43" i="6" s="1"/>
  <c r="Z43" i="6"/>
  <c r="AB43" i="6"/>
  <c r="AD43" i="6" s="1"/>
  <c r="AL43" i="6"/>
  <c r="AN43" i="6" s="1"/>
  <c r="AP43" i="6" s="1"/>
  <c r="G44" i="6"/>
  <c r="H44" i="6" s="1"/>
  <c r="J44" i="6"/>
  <c r="K44" i="6"/>
  <c r="L44" i="6" s="1"/>
  <c r="Q44" i="6"/>
  <c r="R44" i="6"/>
  <c r="S44" i="6" s="1"/>
  <c r="U44" i="6" s="1"/>
  <c r="X44" i="6"/>
  <c r="Y44" i="6"/>
  <c r="Z44" i="6"/>
  <c r="AB44" i="6"/>
  <c r="AY44" i="6" s="1"/>
  <c r="AC44" i="6"/>
  <c r="AD44" i="6" s="1"/>
  <c r="AF44" i="6"/>
  <c r="AG44" i="6" s="1"/>
  <c r="AL44" i="6"/>
  <c r="AM44" i="6"/>
  <c r="AN44" i="6" s="1"/>
  <c r="AZ44" i="6"/>
  <c r="BA44" i="6" s="1"/>
  <c r="BC44" i="6"/>
  <c r="BD44" i="6"/>
  <c r="BE44" i="6"/>
  <c r="G45" i="6"/>
  <c r="H45" i="6"/>
  <c r="J45" i="6"/>
  <c r="K45" i="6"/>
  <c r="L45" i="6" s="1"/>
  <c r="Q45" i="6"/>
  <c r="Q35" i="6" s="1"/>
  <c r="R45" i="6"/>
  <c r="X45" i="6"/>
  <c r="X35" i="6" s="1"/>
  <c r="Y45" i="6"/>
  <c r="AB45" i="6"/>
  <c r="AC45" i="6"/>
  <c r="AD45" i="6"/>
  <c r="AL45" i="6"/>
  <c r="AM45" i="6"/>
  <c r="AN45" i="6" s="1"/>
  <c r="AY45" i="6"/>
  <c r="AZ45" i="6"/>
  <c r="BA45" i="6"/>
  <c r="BC45" i="6"/>
  <c r="BD45" i="6"/>
  <c r="G46" i="6"/>
  <c r="H46" i="6"/>
  <c r="J46" i="6"/>
  <c r="L46" i="6" s="1"/>
  <c r="K46" i="6"/>
  <c r="N46" i="6"/>
  <c r="Q46" i="6"/>
  <c r="R46" i="6"/>
  <c r="S46" i="6"/>
  <c r="U46" i="6" s="1"/>
  <c r="X46" i="6"/>
  <c r="Y46" i="6"/>
  <c r="Z46" i="6"/>
  <c r="AB46" i="6"/>
  <c r="AC46" i="6"/>
  <c r="AD46" i="6"/>
  <c r="AF46" i="6"/>
  <c r="AL46" i="6"/>
  <c r="AL35" i="6" s="1"/>
  <c r="AM46" i="6"/>
  <c r="AN46" i="6"/>
  <c r="AP46" i="6" s="1"/>
  <c r="AY46" i="6"/>
  <c r="BC46" i="6" s="1"/>
  <c r="AZ46" i="6"/>
  <c r="BD46" i="6"/>
  <c r="G47" i="6"/>
  <c r="H47" i="6"/>
  <c r="J47" i="6"/>
  <c r="K47" i="6"/>
  <c r="Q47" i="6"/>
  <c r="S47" i="6" s="1"/>
  <c r="R47" i="6"/>
  <c r="X47" i="6"/>
  <c r="Y47" i="6"/>
  <c r="Z47" i="6"/>
  <c r="AB47" i="6"/>
  <c r="AC47" i="6"/>
  <c r="AL47" i="6"/>
  <c r="AM47" i="6"/>
  <c r="AN47" i="6" s="1"/>
  <c r="AZ47" i="6"/>
  <c r="BD47" i="6"/>
  <c r="G48" i="6"/>
  <c r="J48" i="6"/>
  <c r="Q48" i="6"/>
  <c r="X48" i="6"/>
  <c r="AB48" i="6"/>
  <c r="AL48" i="6"/>
  <c r="G49" i="6"/>
  <c r="H49" i="6"/>
  <c r="J49" i="6"/>
  <c r="K49" i="6"/>
  <c r="L49" i="6" s="1"/>
  <c r="O49" i="6"/>
  <c r="Q49" i="6"/>
  <c r="R49" i="6"/>
  <c r="S49" i="6"/>
  <c r="U49" i="6" s="1"/>
  <c r="X49" i="6"/>
  <c r="Y49" i="6"/>
  <c r="Z49" i="6" s="1"/>
  <c r="AG49" i="6" s="1"/>
  <c r="AI49" i="6" s="1"/>
  <c r="AB49" i="6"/>
  <c r="AC49" i="6"/>
  <c r="AD49" i="6"/>
  <c r="AT49" i="6" s="1"/>
  <c r="AJ49" i="6"/>
  <c r="AL49" i="6"/>
  <c r="AM49" i="6"/>
  <c r="AZ49" i="6"/>
  <c r="BA49" i="6"/>
  <c r="BD49" i="6"/>
  <c r="BE49" i="6" s="1"/>
  <c r="AF54" i="6"/>
  <c r="AG54" i="6"/>
  <c r="AI54" i="6"/>
  <c r="AJ54" i="6"/>
  <c r="AP54" i="6"/>
  <c r="AQ54" i="6"/>
  <c r="AS54" i="6"/>
  <c r="AT54" i="6"/>
  <c r="AJ57" i="6"/>
  <c r="AJ58" i="6"/>
  <c r="AJ59" i="6"/>
  <c r="AJ60" i="6"/>
  <c r="AJ61" i="6"/>
  <c r="J64" i="6"/>
  <c r="K35" i="6" s="1"/>
  <c r="R35" i="6"/>
  <c r="AL64" i="6"/>
  <c r="AM40" i="6" s="1"/>
  <c r="AN40" i="6" s="1"/>
  <c r="F67" i="6"/>
  <c r="G67" i="6"/>
  <c r="H67" i="6" s="1"/>
  <c r="J67" i="6"/>
  <c r="K67" i="6"/>
  <c r="L67" i="6" s="1"/>
  <c r="Q67" i="6"/>
  <c r="R67" i="6"/>
  <c r="S67" i="6" s="1"/>
  <c r="X67" i="6"/>
  <c r="Z67" i="6" s="1"/>
  <c r="Y67" i="6"/>
  <c r="AB67" i="6"/>
  <c r="AC67" i="6"/>
  <c r="AM67" i="6"/>
  <c r="AZ67" i="6"/>
  <c r="BA67" i="6"/>
  <c r="BA69" i="6" s="1"/>
  <c r="BD67" i="6"/>
  <c r="BE67" i="6" s="1"/>
  <c r="BE69" i="6" s="1"/>
  <c r="F68" i="6"/>
  <c r="G68" i="6"/>
  <c r="H68" i="6"/>
  <c r="J68" i="6"/>
  <c r="K68" i="6"/>
  <c r="L68" i="6"/>
  <c r="N68" i="6"/>
  <c r="Q68" i="6"/>
  <c r="R68" i="6"/>
  <c r="S68" i="6"/>
  <c r="U68" i="6" s="1"/>
  <c r="X68" i="6"/>
  <c r="Y68" i="6"/>
  <c r="Z68" i="6" s="1"/>
  <c r="AC68" i="6"/>
  <c r="AL68" i="6"/>
  <c r="AN68" i="6" s="1"/>
  <c r="AM68" i="6"/>
  <c r="AZ68" i="6"/>
  <c r="BA68" i="6" s="1"/>
  <c r="BD68" i="6"/>
  <c r="BE68" i="6"/>
  <c r="H69" i="6"/>
  <c r="D90" i="6"/>
  <c r="F90" i="6"/>
  <c r="J90" i="6"/>
  <c r="Q90" i="6"/>
  <c r="X90" i="6"/>
  <c r="F92" i="6"/>
  <c r="F93" i="6" s="1"/>
  <c r="Q92" i="6"/>
  <c r="AB92" i="6"/>
  <c r="AY92" i="6"/>
  <c r="BC92" i="6"/>
  <c r="Q93" i="6"/>
  <c r="F96" i="6"/>
  <c r="AB96" i="6"/>
  <c r="AL96" i="6"/>
  <c r="BC96" i="6"/>
  <c r="F98" i="6"/>
  <c r="J98" i="6"/>
  <c r="Q98" i="6"/>
  <c r="X98" i="6"/>
  <c r="F99" i="6"/>
  <c r="D99" i="6" s="1"/>
  <c r="J99" i="6"/>
  <c r="Q99" i="6"/>
  <c r="X99" i="6"/>
  <c r="D100" i="6"/>
  <c r="F100" i="6"/>
  <c r="J100" i="6"/>
  <c r="Q100" i="6"/>
  <c r="X100" i="6"/>
  <c r="H23" i="5"/>
  <c r="J23" i="5"/>
  <c r="L23" i="5"/>
  <c r="S23" i="5"/>
  <c r="Z23" i="5"/>
  <c r="AB23" i="5"/>
  <c r="AD23" i="5" s="1"/>
  <c r="AZ23" i="5"/>
  <c r="BD23" i="5"/>
  <c r="G25" i="5"/>
  <c r="H25" i="5" s="1"/>
  <c r="J25" i="5"/>
  <c r="K25" i="5"/>
  <c r="R25" i="5"/>
  <c r="R24" i="5" s="1"/>
  <c r="S24" i="5" s="1"/>
  <c r="AB25" i="5"/>
  <c r="AC25" i="5"/>
  <c r="AC24" i="5" s="1"/>
  <c r="AD24" i="5" s="1"/>
  <c r="AL25" i="5"/>
  <c r="AM25" i="5"/>
  <c r="AY25" i="5"/>
  <c r="AY24" i="5" s="1"/>
  <c r="AZ24" i="5" s="1"/>
  <c r="AZ27" i="5" s="1"/>
  <c r="AZ25" i="5"/>
  <c r="BC25" i="5"/>
  <c r="B26" i="5"/>
  <c r="L26" i="5"/>
  <c r="O26" i="5"/>
  <c r="S26" i="5"/>
  <c r="Z26" i="5"/>
  <c r="AD26" i="5"/>
  <c r="AI26" i="5"/>
  <c r="AJ26" i="5"/>
  <c r="AN26" i="5"/>
  <c r="AS26" i="5" s="1"/>
  <c r="AP26" i="5"/>
  <c r="AQ26" i="5"/>
  <c r="AT26" i="5"/>
  <c r="AZ26" i="5"/>
  <c r="BD26" i="5"/>
  <c r="G28" i="5"/>
  <c r="H28" i="5"/>
  <c r="K28" i="5"/>
  <c r="R28" i="5"/>
  <c r="Y28" i="5"/>
  <c r="AC28" i="5"/>
  <c r="AD28" i="5"/>
  <c r="AJ28" i="5"/>
  <c r="AM28" i="5"/>
  <c r="AQ28" i="5"/>
  <c r="AX28" i="5"/>
  <c r="BB28" i="5" s="1"/>
  <c r="BD28" i="5" s="1"/>
  <c r="AY28" i="5"/>
  <c r="AZ28" i="5"/>
  <c r="BC28" i="5"/>
  <c r="H29" i="5"/>
  <c r="O29" i="5" s="1"/>
  <c r="X29" i="5"/>
  <c r="AB29" i="5" s="1"/>
  <c r="AC29" i="5"/>
  <c r="AL29" i="5"/>
  <c r="AY29" i="5"/>
  <c r="BC29" i="5"/>
  <c r="BC32" i="5" s="1"/>
  <c r="H30" i="5"/>
  <c r="O30" i="5"/>
  <c r="X30" i="5"/>
  <c r="AB30" i="5" s="1"/>
  <c r="AC30" i="5"/>
  <c r="AC31" i="5" s="1"/>
  <c r="BC30" i="5"/>
  <c r="B31" i="5"/>
  <c r="H31" i="5"/>
  <c r="O31" i="5"/>
  <c r="X31" i="5"/>
  <c r="AB31" i="5" s="1"/>
  <c r="H32" i="5"/>
  <c r="AB32" i="5"/>
  <c r="AC32" i="5"/>
  <c r="F33" i="5"/>
  <c r="G33" i="5"/>
  <c r="X33" i="5"/>
  <c r="AY33" i="5"/>
  <c r="BC33" i="5"/>
  <c r="G35" i="5"/>
  <c r="J35" i="5"/>
  <c r="AB35" i="5"/>
  <c r="AL35" i="5"/>
  <c r="AX35" i="5"/>
  <c r="BB35" i="5" s="1"/>
  <c r="J36" i="5"/>
  <c r="AB36" i="5"/>
  <c r="AX36" i="5" s="1"/>
  <c r="AL36" i="5"/>
  <c r="BB36" i="5"/>
  <c r="G38" i="5"/>
  <c r="H38" i="5"/>
  <c r="AX38" i="5"/>
  <c r="BB38" i="5" s="1"/>
  <c r="BD38" i="5" s="1"/>
  <c r="AY38" i="5"/>
  <c r="BC38" i="5"/>
  <c r="G39" i="5"/>
  <c r="H39" i="5" s="1"/>
  <c r="AB39" i="5"/>
  <c r="AX39" i="5"/>
  <c r="BB39" i="5" s="1"/>
  <c r="BC39" i="5"/>
  <c r="V40" i="5"/>
  <c r="AX40" i="5"/>
  <c r="BB40" i="5"/>
  <c r="BC40" i="5"/>
  <c r="H41" i="5"/>
  <c r="K41" i="5"/>
  <c r="L41" i="5" s="1"/>
  <c r="N41" i="5" s="1"/>
  <c r="O41" i="5" s="1"/>
  <c r="R41" i="5"/>
  <c r="Z41" i="5"/>
  <c r="Y41" i="5"/>
  <c r="AB41" i="5"/>
  <c r="AX41" i="5" s="1"/>
  <c r="AZ41" i="5" s="1"/>
  <c r="AC41" i="5"/>
  <c r="AL41" i="5"/>
  <c r="AM41" i="5"/>
  <c r="AN41" i="5" s="1"/>
  <c r="AY41" i="5"/>
  <c r="BC41" i="5"/>
  <c r="G42" i="5"/>
  <c r="H42" i="5"/>
  <c r="J42" i="5"/>
  <c r="Q42" i="5"/>
  <c r="X42" i="5"/>
  <c r="AB42" i="5"/>
  <c r="AX42" i="5" s="1"/>
  <c r="BB42" i="5" s="1"/>
  <c r="AC42" i="5"/>
  <c r="AD42" i="5" s="1"/>
  <c r="AL42" i="5"/>
  <c r="G43" i="5"/>
  <c r="J43" i="5"/>
  <c r="Q43" i="5"/>
  <c r="X43" i="5"/>
  <c r="AB43" i="5"/>
  <c r="AL43" i="5"/>
  <c r="AX43" i="5"/>
  <c r="BB43" i="5" s="1"/>
  <c r="G44" i="5"/>
  <c r="H44" i="5" s="1"/>
  <c r="J44" i="5"/>
  <c r="K44" i="5"/>
  <c r="L44" i="5" s="1"/>
  <c r="N44" i="5" s="1"/>
  <c r="O44" i="5"/>
  <c r="Q44" i="5"/>
  <c r="R44" i="5"/>
  <c r="S44" i="5" s="1"/>
  <c r="U44" i="5"/>
  <c r="V44" i="5"/>
  <c r="X44" i="5"/>
  <c r="AB44" i="5"/>
  <c r="AX44" i="5" s="1"/>
  <c r="BB44" i="5" s="1"/>
  <c r="AC44" i="5"/>
  <c r="AL44" i="5"/>
  <c r="AM44" i="5"/>
  <c r="AN44" i="5" s="1"/>
  <c r="AY44" i="5"/>
  <c r="AZ44" i="5" s="1"/>
  <c r="G45" i="5"/>
  <c r="J45" i="5"/>
  <c r="K45" i="5"/>
  <c r="L45" i="5" s="1"/>
  <c r="Q45" i="5"/>
  <c r="R45" i="5"/>
  <c r="S45" i="5" s="1"/>
  <c r="U45" i="5" s="1"/>
  <c r="V45" i="5"/>
  <c r="X45" i="5"/>
  <c r="AB45" i="5"/>
  <c r="AX45" i="5" s="1"/>
  <c r="AC45" i="5"/>
  <c r="AD45" i="5" s="1"/>
  <c r="AL45" i="5"/>
  <c r="AM45" i="5"/>
  <c r="AN45" i="5"/>
  <c r="BB45" i="5"/>
  <c r="G46" i="5"/>
  <c r="H46" i="5"/>
  <c r="J46" i="5"/>
  <c r="Q46" i="5"/>
  <c r="R46" i="5"/>
  <c r="S46" i="5"/>
  <c r="X46" i="5"/>
  <c r="Y46" i="5"/>
  <c r="Z46" i="5" s="1"/>
  <c r="AB46" i="5"/>
  <c r="AC46" i="5"/>
  <c r="AL46" i="5"/>
  <c r="AY46" i="5"/>
  <c r="AZ46" i="5" s="1"/>
  <c r="G47" i="5"/>
  <c r="J47" i="5"/>
  <c r="K47" i="5"/>
  <c r="L47" i="5" s="1"/>
  <c r="Q47" i="5"/>
  <c r="R47" i="5"/>
  <c r="S47" i="5" s="1"/>
  <c r="X47" i="5"/>
  <c r="AB47" i="5"/>
  <c r="AC47" i="5"/>
  <c r="AL47" i="5"/>
  <c r="AM47" i="5"/>
  <c r="AN47" i="5" s="1"/>
  <c r="BC47" i="5"/>
  <c r="BD47" i="5"/>
  <c r="AF52" i="5"/>
  <c r="AG52" i="5"/>
  <c r="AI52" i="5"/>
  <c r="AJ52" i="5"/>
  <c r="AP52" i="5"/>
  <c r="AQ52" i="5"/>
  <c r="AS52" i="5"/>
  <c r="AT52" i="5"/>
  <c r="AJ55" i="5"/>
  <c r="AJ56" i="5"/>
  <c r="AJ57" i="5"/>
  <c r="AJ58" i="5"/>
  <c r="AJ59" i="5"/>
  <c r="J62" i="5"/>
  <c r="Q62" i="5"/>
  <c r="F65" i="5"/>
  <c r="G65" i="5"/>
  <c r="J65" i="5"/>
  <c r="K65" i="5"/>
  <c r="L65" i="5" s="1"/>
  <c r="Q65" i="5"/>
  <c r="R65" i="5"/>
  <c r="S65" i="5" s="1"/>
  <c r="U65" i="5"/>
  <c r="V65" i="5"/>
  <c r="X65" i="5"/>
  <c r="Y65" i="5"/>
  <c r="Z65" i="5"/>
  <c r="AB65" i="5"/>
  <c r="AC65" i="5"/>
  <c r="AM65" i="5"/>
  <c r="AY65" i="5"/>
  <c r="AZ65" i="5"/>
  <c r="BC65" i="5"/>
  <c r="BD65" i="5" s="1"/>
  <c r="BD67" i="5" s="1"/>
  <c r="F66" i="5"/>
  <c r="G66" i="5"/>
  <c r="H66" i="5" s="1"/>
  <c r="J66" i="5"/>
  <c r="K66" i="5"/>
  <c r="L66" i="5"/>
  <c r="Q66" i="5"/>
  <c r="R66" i="5"/>
  <c r="S66" i="5"/>
  <c r="X66" i="5"/>
  <c r="Y66" i="5"/>
  <c r="Z66" i="5" s="1"/>
  <c r="AB66" i="5"/>
  <c r="AC66" i="5"/>
  <c r="AL66" i="5"/>
  <c r="AN66" i="5" s="1"/>
  <c r="AM66" i="5"/>
  <c r="AY66" i="5"/>
  <c r="AZ66" i="5" s="1"/>
  <c r="BC66" i="5"/>
  <c r="BD66" i="5"/>
  <c r="Z67" i="5"/>
  <c r="D91" i="5"/>
  <c r="F91" i="5"/>
  <c r="AX91" i="5"/>
  <c r="BB91" i="5"/>
  <c r="D94" i="5"/>
  <c r="F97" i="5"/>
  <c r="D97" i="5" s="1"/>
  <c r="BB97" i="5"/>
  <c r="H23" i="4"/>
  <c r="J23" i="4"/>
  <c r="L23" i="4"/>
  <c r="N23" i="4"/>
  <c r="O23" i="4" s="1"/>
  <c r="S23" i="4"/>
  <c r="Z23" i="4"/>
  <c r="AB23" i="4"/>
  <c r="AL23" i="4"/>
  <c r="AN23" i="4"/>
  <c r="AZ23" i="4"/>
  <c r="BD23" i="4"/>
  <c r="R24" i="4"/>
  <c r="S24" i="4" s="1"/>
  <c r="AC24" i="4"/>
  <c r="AD24" i="4" s="1"/>
  <c r="AQ24" i="4" s="1"/>
  <c r="BC24" i="4"/>
  <c r="BD24" i="4"/>
  <c r="BD27" i="4" s="1"/>
  <c r="G25" i="4"/>
  <c r="H25" i="4" s="1"/>
  <c r="J25" i="4"/>
  <c r="K25" i="4"/>
  <c r="R25" i="4"/>
  <c r="S25" i="4" s="1"/>
  <c r="AB25" i="4"/>
  <c r="AB67" i="4" s="1"/>
  <c r="AC25" i="4"/>
  <c r="AL25" i="4"/>
  <c r="AL67" i="4" s="1"/>
  <c r="AN67" i="4" s="1"/>
  <c r="AM25" i="4"/>
  <c r="AY25" i="4"/>
  <c r="AY24" i="4" s="1"/>
  <c r="AZ24" i="4" s="1"/>
  <c r="AZ25" i="4"/>
  <c r="BC25" i="4"/>
  <c r="BD25" i="4" s="1"/>
  <c r="B26" i="4"/>
  <c r="L26" i="4"/>
  <c r="O26" i="4"/>
  <c r="S26" i="4"/>
  <c r="Z26" i="4"/>
  <c r="AZ26" i="4"/>
  <c r="BD26" i="4"/>
  <c r="H27" i="4"/>
  <c r="G28" i="4"/>
  <c r="K28" i="4" s="1"/>
  <c r="L28" i="4" s="1"/>
  <c r="H28" i="4"/>
  <c r="R28" i="4"/>
  <c r="S28" i="4"/>
  <c r="Y28" i="4"/>
  <c r="Z28" i="4"/>
  <c r="AC28" i="4"/>
  <c r="AM28" i="4"/>
  <c r="AN28" i="4"/>
  <c r="AX28" i="4"/>
  <c r="AY28" i="4"/>
  <c r="BC28" i="4"/>
  <c r="H29" i="4"/>
  <c r="K29" i="4"/>
  <c r="O29" i="4"/>
  <c r="X29" i="4"/>
  <c r="Z29" i="4" s="1"/>
  <c r="R29" i="4"/>
  <c r="Y29" i="4"/>
  <c r="AB29" i="4"/>
  <c r="AM29" i="4"/>
  <c r="AY29" i="4"/>
  <c r="H30" i="4"/>
  <c r="O30" i="4" s="1"/>
  <c r="K30" i="4"/>
  <c r="L30" i="4" s="1"/>
  <c r="N30" i="4" s="1"/>
  <c r="X30" i="4"/>
  <c r="Y30" i="4"/>
  <c r="Z30" i="4"/>
  <c r="AB30" i="4"/>
  <c r="AM30" i="4"/>
  <c r="AY30" i="4"/>
  <c r="AY31" i="4" s="1"/>
  <c r="B31" i="4"/>
  <c r="V31" i="4"/>
  <c r="X31" i="4"/>
  <c r="Y31" i="4"/>
  <c r="Z31" i="4"/>
  <c r="AB31" i="4"/>
  <c r="AL31" i="4"/>
  <c r="AX31" i="4"/>
  <c r="BB31" i="4" s="1"/>
  <c r="H32" i="4"/>
  <c r="O32" i="4"/>
  <c r="Y32" i="4"/>
  <c r="Y33" i="4" s="1"/>
  <c r="Z33" i="4" s="1"/>
  <c r="Z32" i="4"/>
  <c r="AG32" i="4" s="1"/>
  <c r="AB32" i="4"/>
  <c r="AX32" i="4" s="1"/>
  <c r="BB32" i="4" s="1"/>
  <c r="AY32" i="4"/>
  <c r="H33" i="4"/>
  <c r="O33" i="4" s="1"/>
  <c r="AB33" i="4"/>
  <c r="AX33" i="4" s="1"/>
  <c r="AG33" i="4"/>
  <c r="BB33" i="4"/>
  <c r="F34" i="4"/>
  <c r="G34" i="4"/>
  <c r="R34" i="4"/>
  <c r="AC34" i="4"/>
  <c r="AY34" i="4"/>
  <c r="BC34" i="4"/>
  <c r="G36" i="4"/>
  <c r="H36" i="4"/>
  <c r="J36" i="4"/>
  <c r="R36" i="4"/>
  <c r="S36" i="4"/>
  <c r="Y36" i="4"/>
  <c r="Z36" i="4"/>
  <c r="AB36" i="4"/>
  <c r="AL36" i="4"/>
  <c r="AX36" i="4"/>
  <c r="BB36" i="4" s="1"/>
  <c r="AY36" i="4"/>
  <c r="BC36" i="4"/>
  <c r="J37" i="4"/>
  <c r="AB37" i="4"/>
  <c r="AX37" i="4" s="1"/>
  <c r="BB37" i="4" s="1"/>
  <c r="AL37" i="4"/>
  <c r="G39" i="4"/>
  <c r="H39" i="4"/>
  <c r="L39" i="4"/>
  <c r="R39" i="4"/>
  <c r="R40" i="4" s="1"/>
  <c r="S39" i="4"/>
  <c r="AC39" i="4"/>
  <c r="AD39" i="4"/>
  <c r="AX39" i="4"/>
  <c r="AY39" i="4"/>
  <c r="AY40" i="4" s="1"/>
  <c r="AZ39" i="4"/>
  <c r="BB39" i="4"/>
  <c r="BC39" i="4"/>
  <c r="BD39" i="4"/>
  <c r="G40" i="4"/>
  <c r="H40" i="4" s="1"/>
  <c r="AB40" i="4"/>
  <c r="AD40" i="4" s="1"/>
  <c r="AC40" i="4"/>
  <c r="BC40" i="4"/>
  <c r="V41" i="4"/>
  <c r="AC41" i="4"/>
  <c r="AD41" i="4" s="1"/>
  <c r="AJ41" i="4"/>
  <c r="AX41" i="4"/>
  <c r="BB41" i="4" s="1"/>
  <c r="AY41" i="4"/>
  <c r="AZ41" i="4" s="1"/>
  <c r="BC41" i="4"/>
  <c r="BD41" i="4" s="1"/>
  <c r="H42" i="4"/>
  <c r="K42" i="4"/>
  <c r="L42" i="4" s="1"/>
  <c r="N42" i="4" s="1"/>
  <c r="O42" i="4" s="1"/>
  <c r="R42" i="4"/>
  <c r="S42" i="4" s="1"/>
  <c r="U42" i="4" s="1"/>
  <c r="Z42" i="4"/>
  <c r="Y42" i="4"/>
  <c r="AB42" i="4"/>
  <c r="AX42" i="4" s="1"/>
  <c r="AC42" i="4"/>
  <c r="AL42" i="4"/>
  <c r="AM42" i="4"/>
  <c r="AN42" i="4" s="1"/>
  <c r="AY42" i="4"/>
  <c r="BC42" i="4"/>
  <c r="G43" i="4"/>
  <c r="J43" i="4"/>
  <c r="Q43" i="4"/>
  <c r="X43" i="4"/>
  <c r="AB43" i="4"/>
  <c r="AC43" i="4"/>
  <c r="AD43" i="4"/>
  <c r="AL43" i="4"/>
  <c r="AX43" i="4"/>
  <c r="BB43" i="4"/>
  <c r="G44" i="4"/>
  <c r="K44" i="4" s="1"/>
  <c r="H44" i="4"/>
  <c r="J44" i="4"/>
  <c r="J34" i="4" s="1"/>
  <c r="Q44" i="4"/>
  <c r="R44" i="4"/>
  <c r="S44" i="4"/>
  <c r="X44" i="4"/>
  <c r="Y44" i="4"/>
  <c r="Z44" i="4" s="1"/>
  <c r="AB44" i="4"/>
  <c r="AC44" i="4"/>
  <c r="AD44" i="4"/>
  <c r="AL44" i="4"/>
  <c r="AM44" i="4"/>
  <c r="AX44" i="4"/>
  <c r="BB44" i="4" s="1"/>
  <c r="BD44" i="4" s="1"/>
  <c r="AY44" i="4"/>
  <c r="AZ44" i="4" s="1"/>
  <c r="BC44" i="4"/>
  <c r="G45" i="4"/>
  <c r="H45" i="4"/>
  <c r="J45" i="4"/>
  <c r="K45" i="4"/>
  <c r="L45" i="4" s="1"/>
  <c r="N45" i="4" s="1"/>
  <c r="O45" i="4"/>
  <c r="Q45" i="4"/>
  <c r="S45" i="4" s="1"/>
  <c r="U45" i="4" s="1"/>
  <c r="R45" i="4"/>
  <c r="V45" i="4"/>
  <c r="X45" i="4"/>
  <c r="Y45" i="4"/>
  <c r="Z45" i="4"/>
  <c r="AB45" i="4"/>
  <c r="AC45" i="4"/>
  <c r="AL45" i="4"/>
  <c r="AM45" i="4"/>
  <c r="AN45" i="4" s="1"/>
  <c r="AY45" i="4"/>
  <c r="BC45" i="4"/>
  <c r="G46" i="4"/>
  <c r="J46" i="4"/>
  <c r="Q46" i="4"/>
  <c r="X46" i="4"/>
  <c r="X34" i="4" s="1"/>
  <c r="AB46" i="4"/>
  <c r="AX46" i="4" s="1"/>
  <c r="BB46" i="4" s="1"/>
  <c r="AL46" i="4"/>
  <c r="AM46" i="4"/>
  <c r="AN46" i="4" s="1"/>
  <c r="G47" i="4"/>
  <c r="H47" i="4"/>
  <c r="J47" i="4"/>
  <c r="Q47" i="4"/>
  <c r="R47" i="4"/>
  <c r="S47" i="4" s="1"/>
  <c r="X47" i="4"/>
  <c r="Y47" i="4"/>
  <c r="Z47" i="4" s="1"/>
  <c r="AB47" i="4"/>
  <c r="AL47" i="4"/>
  <c r="G48" i="4"/>
  <c r="J48" i="4"/>
  <c r="Q48" i="4"/>
  <c r="X48" i="4"/>
  <c r="AB48" i="4"/>
  <c r="AL48" i="4"/>
  <c r="AY48" i="4"/>
  <c r="AZ48" i="4"/>
  <c r="AF53" i="4"/>
  <c r="AG53" i="4"/>
  <c r="AI53" i="4"/>
  <c r="AJ53" i="4"/>
  <c r="AP53" i="4"/>
  <c r="AQ53" i="4"/>
  <c r="AS53" i="4"/>
  <c r="AT53" i="4"/>
  <c r="AJ56" i="4"/>
  <c r="AT56" i="4"/>
  <c r="AJ57" i="4"/>
  <c r="AT57" i="4"/>
  <c r="AJ58" i="4"/>
  <c r="AT58" i="4"/>
  <c r="AJ59" i="4"/>
  <c r="AT59" i="4"/>
  <c r="AJ60" i="4"/>
  <c r="AT60" i="4"/>
  <c r="J63" i="4"/>
  <c r="K39" i="4" s="1"/>
  <c r="K40" i="4" s="1"/>
  <c r="L40" i="4" s="1"/>
  <c r="X63" i="4"/>
  <c r="AL63" i="4"/>
  <c r="F66" i="4"/>
  <c r="G66" i="4"/>
  <c r="H66" i="4"/>
  <c r="J66" i="4"/>
  <c r="L66" i="4" s="1"/>
  <c r="K66" i="4"/>
  <c r="Q66" i="4"/>
  <c r="R66" i="4"/>
  <c r="S66" i="4"/>
  <c r="X66" i="4"/>
  <c r="Y66" i="4"/>
  <c r="Z66" i="4"/>
  <c r="AC66" i="4"/>
  <c r="AL66" i="4"/>
  <c r="AN66" i="4" s="1"/>
  <c r="AM66" i="4"/>
  <c r="AY66" i="4"/>
  <c r="AZ66" i="4"/>
  <c r="AZ68" i="4" s="1"/>
  <c r="BC66" i="4"/>
  <c r="BD66" i="4"/>
  <c r="F67" i="4"/>
  <c r="G67" i="4"/>
  <c r="H67" i="4" s="1"/>
  <c r="J67" i="4"/>
  <c r="K67" i="4"/>
  <c r="L67" i="4"/>
  <c r="Q67" i="4"/>
  <c r="R67" i="4"/>
  <c r="X67" i="4"/>
  <c r="Z67" i="4" s="1"/>
  <c r="Y67" i="4"/>
  <c r="AC67" i="4"/>
  <c r="AM67" i="4"/>
  <c r="AY67" i="4"/>
  <c r="AZ67" i="4"/>
  <c r="BC67" i="4"/>
  <c r="BD67" i="4"/>
  <c r="BD68" i="4" s="1"/>
  <c r="Z68" i="4"/>
  <c r="Q92" i="4"/>
  <c r="AX92" i="4"/>
  <c r="BB92" i="4"/>
  <c r="D98" i="4"/>
  <c r="F98" i="4"/>
  <c r="J98" i="4"/>
  <c r="Q98" i="4"/>
  <c r="AB98" i="4"/>
  <c r="AX98" i="4"/>
  <c r="BB98" i="4"/>
  <c r="H23" i="3"/>
  <c r="J23" i="3"/>
  <c r="J67" i="3" s="1"/>
  <c r="L23" i="3"/>
  <c r="Q67" i="3"/>
  <c r="Z23" i="3"/>
  <c r="AB23" i="3"/>
  <c r="AD23" i="3" s="1"/>
  <c r="AF23" i="3" s="1"/>
  <c r="AL23" i="3"/>
  <c r="BA23" i="3"/>
  <c r="BE23" i="3"/>
  <c r="H24" i="3"/>
  <c r="K24" i="3"/>
  <c r="L24" i="3" s="1"/>
  <c r="N24" i="3" s="1"/>
  <c r="O24" i="3"/>
  <c r="R24" i="3"/>
  <c r="S24" i="3" s="1"/>
  <c r="AD24" i="3"/>
  <c r="AM24" i="3"/>
  <c r="AN24" i="3" s="1"/>
  <c r="BD24" i="3"/>
  <c r="BE24" i="3" s="1"/>
  <c r="G25" i="3"/>
  <c r="H25" i="3"/>
  <c r="H27" i="3" s="1"/>
  <c r="J25" i="3"/>
  <c r="K25" i="3"/>
  <c r="L25" i="3" s="1"/>
  <c r="N25" i="3"/>
  <c r="O25" i="3" s="1"/>
  <c r="R25" i="3"/>
  <c r="S25" i="3"/>
  <c r="U25" i="3" s="1"/>
  <c r="Y25" i="3"/>
  <c r="Y24" i="3" s="1"/>
  <c r="Z24" i="3" s="1"/>
  <c r="AG24" i="3" s="1"/>
  <c r="Z25" i="3"/>
  <c r="AB25" i="3"/>
  <c r="AC25" i="3"/>
  <c r="AC24" i="3" s="1"/>
  <c r="AD25" i="3"/>
  <c r="AF25" i="3"/>
  <c r="AL25" i="3"/>
  <c r="AM25" i="3"/>
  <c r="AN25" i="3" s="1"/>
  <c r="AP25" i="3" s="1"/>
  <c r="AZ25" i="3"/>
  <c r="AZ24" i="3" s="1"/>
  <c r="BA24" i="3" s="1"/>
  <c r="BA27" i="3" s="1"/>
  <c r="BA25" i="3"/>
  <c r="BD25" i="3"/>
  <c r="BE25" i="3" s="1"/>
  <c r="B26" i="3"/>
  <c r="H26" i="3"/>
  <c r="L26" i="3"/>
  <c r="N26" i="3"/>
  <c r="O26" i="3"/>
  <c r="S26" i="3"/>
  <c r="U26" i="3"/>
  <c r="V26" i="3"/>
  <c r="Z26" i="3"/>
  <c r="AG26" i="3" s="1"/>
  <c r="AD26" i="3"/>
  <c r="AF26" i="3"/>
  <c r="AJ26" i="3"/>
  <c r="AN26" i="3"/>
  <c r="AP26" i="3" s="1"/>
  <c r="AT26" i="3"/>
  <c r="BA26" i="3"/>
  <c r="BE26" i="3"/>
  <c r="G28" i="3"/>
  <c r="R28" i="3"/>
  <c r="S28" i="3"/>
  <c r="Y28" i="3"/>
  <c r="Z28" i="3"/>
  <c r="AC28" i="3"/>
  <c r="AD28" i="3" s="1"/>
  <c r="AG28" i="3"/>
  <c r="AM28" i="3"/>
  <c r="AN28" i="3"/>
  <c r="AP28" i="3"/>
  <c r="AT28" i="3"/>
  <c r="AY28" i="3"/>
  <c r="AZ28" i="3"/>
  <c r="BC28" i="3"/>
  <c r="BD28" i="3"/>
  <c r="H29" i="3"/>
  <c r="O29" i="3"/>
  <c r="R29" i="3"/>
  <c r="X29" i="3"/>
  <c r="AB29" i="3" s="1"/>
  <c r="Y29" i="3"/>
  <c r="AC29" i="3"/>
  <c r="AM29" i="3"/>
  <c r="H30" i="3"/>
  <c r="O30" i="3" s="1"/>
  <c r="X30" i="3"/>
  <c r="AB30" i="3"/>
  <c r="AY30" i="3" s="1"/>
  <c r="BC30" i="3" s="1"/>
  <c r="AM30" i="3"/>
  <c r="B31" i="3"/>
  <c r="G31" i="3"/>
  <c r="H31" i="3" s="1"/>
  <c r="K31" i="3"/>
  <c r="L31" i="3" s="1"/>
  <c r="O31" i="3"/>
  <c r="X31" i="3"/>
  <c r="R31" i="3"/>
  <c r="S31" i="3" s="1"/>
  <c r="U31" i="3"/>
  <c r="AB31" i="3"/>
  <c r="AY31" i="3" s="1"/>
  <c r="BC31" i="3" s="1"/>
  <c r="BE31" i="3" s="1"/>
  <c r="AC31" i="3"/>
  <c r="AD31" i="3" s="1"/>
  <c r="AL31" i="3"/>
  <c r="AM31" i="3"/>
  <c r="AN31" i="3" s="1"/>
  <c r="AZ31" i="3"/>
  <c r="BA31" i="3"/>
  <c r="BD31" i="3"/>
  <c r="H32" i="3"/>
  <c r="O32" i="3" s="1"/>
  <c r="Y32" i="3"/>
  <c r="Z32" i="3"/>
  <c r="AB32" i="3"/>
  <c r="AY32" i="3" s="1"/>
  <c r="AG32" i="3"/>
  <c r="AM32" i="3"/>
  <c r="AN32" i="3"/>
  <c r="BC32" i="3"/>
  <c r="H33" i="3"/>
  <c r="O33" i="3" s="1"/>
  <c r="Y33" i="3"/>
  <c r="Z33" i="3" s="1"/>
  <c r="AB33" i="3"/>
  <c r="AY33" i="3" s="1"/>
  <c r="BC33" i="3" s="1"/>
  <c r="AG33" i="3"/>
  <c r="H34" i="3"/>
  <c r="O34" i="3"/>
  <c r="Y34" i="3"/>
  <c r="Z34" i="3" s="1"/>
  <c r="AG34" i="3" s="1"/>
  <c r="AB34" i="3"/>
  <c r="AY34" i="3"/>
  <c r="BC34" i="3" s="1"/>
  <c r="F35" i="3"/>
  <c r="G35" i="3"/>
  <c r="H35" i="3"/>
  <c r="Y35" i="3"/>
  <c r="AZ35" i="3"/>
  <c r="BD35" i="3"/>
  <c r="BC93" i="3" s="1"/>
  <c r="G37" i="3"/>
  <c r="H37" i="3" s="1"/>
  <c r="J37" i="3"/>
  <c r="K37" i="3"/>
  <c r="L37" i="3" s="1"/>
  <c r="R37" i="3"/>
  <c r="S37" i="3" s="1"/>
  <c r="Y37" i="3"/>
  <c r="Z37" i="3" s="1"/>
  <c r="AB37" i="3"/>
  <c r="AY37" i="3" s="1"/>
  <c r="BC37" i="3" s="1"/>
  <c r="AC37" i="3"/>
  <c r="AD37" i="3" s="1"/>
  <c r="AM37" i="3"/>
  <c r="AN37" i="3"/>
  <c r="AZ37" i="3"/>
  <c r="BA37" i="3"/>
  <c r="BD37" i="3"/>
  <c r="G38" i="3"/>
  <c r="H38" i="3"/>
  <c r="J38" i="3"/>
  <c r="Y38" i="3"/>
  <c r="Z38" i="3"/>
  <c r="AB38" i="3"/>
  <c r="AY38" i="3" s="1"/>
  <c r="BC38" i="3" s="1"/>
  <c r="AL38" i="3"/>
  <c r="G40" i="3"/>
  <c r="H40" i="3" s="1"/>
  <c r="K40" i="3"/>
  <c r="AY40" i="3"/>
  <c r="AZ40" i="3"/>
  <c r="BC40" i="3"/>
  <c r="BD40" i="3"/>
  <c r="G41" i="3"/>
  <c r="H41" i="3"/>
  <c r="AB41" i="3"/>
  <c r="AY41" i="3" s="1"/>
  <c r="BC41" i="3" s="1"/>
  <c r="AZ41" i="3"/>
  <c r="AZ42" i="3" s="1"/>
  <c r="B42" i="3"/>
  <c r="B41" i="4" s="1"/>
  <c r="B40" i="5" s="1"/>
  <c r="B42" i="6" s="1"/>
  <c r="B40" i="7" s="1"/>
  <c r="B42" i="8" s="1"/>
  <c r="V42" i="3"/>
  <c r="AY42" i="3"/>
  <c r="BA42" i="3"/>
  <c r="BC42" i="3"/>
  <c r="H43" i="3"/>
  <c r="K43" i="3"/>
  <c r="L43" i="3" s="1"/>
  <c r="N43" i="3"/>
  <c r="O43" i="3" s="1"/>
  <c r="R43" i="3"/>
  <c r="S43" i="3"/>
  <c r="U43" i="3" s="1"/>
  <c r="Y43" i="3"/>
  <c r="Z43" i="3"/>
  <c r="AB43" i="3"/>
  <c r="AC43" i="3"/>
  <c r="AD43" i="3"/>
  <c r="AF43" i="3"/>
  <c r="AL43" i="3"/>
  <c r="AM43" i="3"/>
  <c r="AN43" i="3" s="1"/>
  <c r="AP43" i="3" s="1"/>
  <c r="AY43" i="3"/>
  <c r="BC43" i="3" s="1"/>
  <c r="AZ43" i="3"/>
  <c r="BD43" i="3"/>
  <c r="G44" i="3"/>
  <c r="H44" i="3" s="1"/>
  <c r="J44" i="3"/>
  <c r="K44" i="3"/>
  <c r="L44" i="3" s="1"/>
  <c r="Q44" i="3"/>
  <c r="R44" i="3"/>
  <c r="S44" i="3" s="1"/>
  <c r="X44" i="3"/>
  <c r="AB44" i="3"/>
  <c r="AY44" i="3" s="1"/>
  <c r="BC44" i="3" s="1"/>
  <c r="BE44" i="3" s="1"/>
  <c r="AC44" i="3"/>
  <c r="AL44" i="3"/>
  <c r="AM44" i="3"/>
  <c r="AZ44" i="3"/>
  <c r="BA44" i="3" s="1"/>
  <c r="BD44" i="3"/>
  <c r="G45" i="3"/>
  <c r="J45" i="3"/>
  <c r="Q45" i="3"/>
  <c r="Q35" i="3" s="1"/>
  <c r="X45" i="3"/>
  <c r="AB45" i="3"/>
  <c r="AL45" i="3"/>
  <c r="G46" i="3"/>
  <c r="H46" i="3"/>
  <c r="J46" i="3"/>
  <c r="Q46" i="3"/>
  <c r="X46" i="3"/>
  <c r="Y46" i="3"/>
  <c r="Z46" i="3" s="1"/>
  <c r="AB46" i="3"/>
  <c r="AL46" i="3"/>
  <c r="AY46" i="3"/>
  <c r="BC46" i="3"/>
  <c r="BD46" i="3"/>
  <c r="BE46" i="3" s="1"/>
  <c r="G47" i="3"/>
  <c r="H47" i="3"/>
  <c r="J47" i="3"/>
  <c r="J35" i="3" s="1"/>
  <c r="K47" i="3"/>
  <c r="L47" i="3" s="1"/>
  <c r="Q47" i="3"/>
  <c r="R47" i="3"/>
  <c r="S47" i="3"/>
  <c r="U47" i="3" s="1"/>
  <c r="X47" i="3"/>
  <c r="Y47" i="3"/>
  <c r="Z47" i="3" s="1"/>
  <c r="AB47" i="3"/>
  <c r="AC47" i="3"/>
  <c r="AD47" i="3"/>
  <c r="AL47" i="3"/>
  <c r="AL35" i="3" s="1"/>
  <c r="AM47" i="3"/>
  <c r="AN47" i="3" s="1"/>
  <c r="AY47" i="3"/>
  <c r="BC47" i="3" s="1"/>
  <c r="AZ47" i="3"/>
  <c r="BA47" i="3" s="1"/>
  <c r="BD47" i="3"/>
  <c r="BE47" i="3" s="1"/>
  <c r="G48" i="3"/>
  <c r="H48" i="3" s="1"/>
  <c r="J48" i="3"/>
  <c r="K48" i="3"/>
  <c r="Q48" i="3"/>
  <c r="R48" i="3"/>
  <c r="S48" i="3" s="1"/>
  <c r="X48" i="3"/>
  <c r="AB48" i="3"/>
  <c r="AC48" i="3"/>
  <c r="AL48" i="3"/>
  <c r="AM48" i="3"/>
  <c r="BD48" i="3"/>
  <c r="BE48" i="3" s="1"/>
  <c r="G49" i="3"/>
  <c r="H49" i="3"/>
  <c r="J49" i="3"/>
  <c r="K49" i="3"/>
  <c r="Q49" i="3"/>
  <c r="R49" i="3"/>
  <c r="S49" i="3"/>
  <c r="X49" i="3"/>
  <c r="Y49" i="3"/>
  <c r="Z49" i="3"/>
  <c r="AB49" i="3"/>
  <c r="AC49" i="3"/>
  <c r="AD49" i="3"/>
  <c r="AF49" i="3"/>
  <c r="AL49" i="3"/>
  <c r="AM49" i="3"/>
  <c r="AZ49" i="3"/>
  <c r="BA49" i="3" s="1"/>
  <c r="BD49" i="3"/>
  <c r="BE49" i="3" s="1"/>
  <c r="AF54" i="3"/>
  <c r="AG54" i="3"/>
  <c r="AI54" i="3"/>
  <c r="AJ54" i="3"/>
  <c r="AP54" i="3"/>
  <c r="AQ54" i="3"/>
  <c r="AS54" i="3"/>
  <c r="AT54" i="3"/>
  <c r="AJ57" i="3"/>
  <c r="AJ58" i="3"/>
  <c r="AJ59" i="3"/>
  <c r="AJ60" i="3"/>
  <c r="AJ61" i="3"/>
  <c r="J64" i="3"/>
  <c r="K35" i="3" s="1"/>
  <c r="R40" i="3"/>
  <c r="X64" i="3"/>
  <c r="Y40" i="3" s="1"/>
  <c r="Z40" i="3" s="1"/>
  <c r="F67" i="3"/>
  <c r="G67" i="3"/>
  <c r="H67" i="3" s="1"/>
  <c r="N67" i="3" s="1"/>
  <c r="K67" i="3"/>
  <c r="L67" i="3"/>
  <c r="R67" i="3"/>
  <c r="S67" i="3" s="1"/>
  <c r="X67" i="3"/>
  <c r="Y67" i="3"/>
  <c r="Z67" i="3" s="1"/>
  <c r="AB67" i="3"/>
  <c r="AC67" i="3"/>
  <c r="AD67" i="3"/>
  <c r="AI67" i="3"/>
  <c r="AM67" i="3"/>
  <c r="AZ67" i="3"/>
  <c r="BA67" i="3" s="1"/>
  <c r="BD67" i="3"/>
  <c r="BE67" i="3"/>
  <c r="BE69" i="3" s="1"/>
  <c r="F68" i="3"/>
  <c r="G68" i="3"/>
  <c r="J68" i="3"/>
  <c r="K68" i="3"/>
  <c r="L68" i="3" s="1"/>
  <c r="Q68" i="3"/>
  <c r="R68" i="3"/>
  <c r="S68" i="3" s="1"/>
  <c r="U68" i="3"/>
  <c r="X68" i="3"/>
  <c r="Y68" i="3"/>
  <c r="Z68" i="3"/>
  <c r="AB68" i="3"/>
  <c r="AC68" i="3"/>
  <c r="AL68" i="3"/>
  <c r="AM68" i="3"/>
  <c r="AZ68" i="3"/>
  <c r="BA68" i="3"/>
  <c r="BD68" i="3"/>
  <c r="BE68" i="3" s="1"/>
  <c r="L69" i="3"/>
  <c r="BA69" i="3"/>
  <c r="F93" i="3"/>
  <c r="J93" i="3"/>
  <c r="D96" i="3"/>
  <c r="D97" i="3"/>
  <c r="F99" i="3"/>
  <c r="AY99" i="3"/>
  <c r="H23" i="2"/>
  <c r="J23" i="2"/>
  <c r="L23" i="2" s="1"/>
  <c r="N23" i="2" s="1"/>
  <c r="O23" i="2"/>
  <c r="S23" i="2"/>
  <c r="AB23" i="2"/>
  <c r="AD23" i="2"/>
  <c r="AL23" i="2"/>
  <c r="AZ23" i="2"/>
  <c r="BD23" i="2"/>
  <c r="H24" i="2"/>
  <c r="L24" i="2"/>
  <c r="N24" i="2"/>
  <c r="O24" i="2"/>
  <c r="S24" i="2"/>
  <c r="U24" i="2" s="1"/>
  <c r="V24" i="2" s="1"/>
  <c r="Z24" i="2"/>
  <c r="AG24" i="2" s="1"/>
  <c r="AD24" i="2"/>
  <c r="AF24" i="2" s="1"/>
  <c r="AJ24" i="2"/>
  <c r="AN24" i="2"/>
  <c r="AP24" i="2"/>
  <c r="AQ24" i="2"/>
  <c r="AT24" i="2"/>
  <c r="AZ24" i="2"/>
  <c r="AI24" i="2" s="1"/>
  <c r="BD24" i="2"/>
  <c r="AS24" i="2" s="1"/>
  <c r="H25" i="2"/>
  <c r="L25" i="2"/>
  <c r="S25" i="2"/>
  <c r="Z25" i="2"/>
  <c r="AD25" i="2"/>
  <c r="AF25" i="2"/>
  <c r="AG25" i="2"/>
  <c r="AJ25" i="2"/>
  <c r="AN25" i="2"/>
  <c r="AS25" i="2" s="1"/>
  <c r="AP25" i="2"/>
  <c r="AQ25" i="2"/>
  <c r="AT25" i="2"/>
  <c r="AZ25" i="2"/>
  <c r="AI25" i="2" s="1"/>
  <c r="BD25" i="2"/>
  <c r="G26" i="2"/>
  <c r="H26" i="2"/>
  <c r="K26" i="2"/>
  <c r="L26" i="2" s="1"/>
  <c r="O26" i="2"/>
  <c r="R26" i="2"/>
  <c r="S26" i="2" s="1"/>
  <c r="U26" i="2" s="1"/>
  <c r="V26" i="2"/>
  <c r="Y26" i="2"/>
  <c r="Z26" i="2" s="1"/>
  <c r="AG26" i="2" s="1"/>
  <c r="AC26" i="2"/>
  <c r="AD26" i="2"/>
  <c r="AM26" i="2"/>
  <c r="AN26" i="2" s="1"/>
  <c r="AY26" i="2"/>
  <c r="AZ26" i="2"/>
  <c r="BC26" i="2"/>
  <c r="BD26" i="2" s="1"/>
  <c r="G27" i="2"/>
  <c r="H27" i="2"/>
  <c r="J27" i="2"/>
  <c r="J71" i="2" s="1"/>
  <c r="K27" i="2"/>
  <c r="L27" i="2" s="1"/>
  <c r="R27" i="2"/>
  <c r="S27" i="2"/>
  <c r="Y27" i="2"/>
  <c r="Z27" i="2" s="1"/>
  <c r="AB27" i="2"/>
  <c r="AD27" i="2" s="1"/>
  <c r="AC27" i="2"/>
  <c r="AL27" i="2"/>
  <c r="AL71" i="2" s="1"/>
  <c r="AM27" i="2"/>
  <c r="AN27" i="2" s="1"/>
  <c r="AY27" i="2"/>
  <c r="AZ27" i="2"/>
  <c r="BC27" i="2"/>
  <c r="BD27" i="2" s="1"/>
  <c r="B28" i="2"/>
  <c r="H28" i="2"/>
  <c r="O28" i="2" s="1"/>
  <c r="K28" i="2"/>
  <c r="L28" i="2"/>
  <c r="V28" i="2" s="1"/>
  <c r="N28" i="2"/>
  <c r="R28" i="2"/>
  <c r="S28" i="2" s="1"/>
  <c r="U28" i="2" s="1"/>
  <c r="Y28" i="2"/>
  <c r="Z28" i="2" s="1"/>
  <c r="AC28" i="2"/>
  <c r="AD28" i="2"/>
  <c r="AJ28" i="2"/>
  <c r="AM28" i="2"/>
  <c r="AN28" i="2" s="1"/>
  <c r="AQ28" i="2"/>
  <c r="AS28" i="2"/>
  <c r="AY28" i="2"/>
  <c r="AZ28" i="2"/>
  <c r="BC28" i="2"/>
  <c r="BD28" i="2" s="1"/>
  <c r="AT29" i="2"/>
  <c r="AZ29" i="2"/>
  <c r="G30" i="2"/>
  <c r="H30" i="2"/>
  <c r="K30" i="2"/>
  <c r="L30" i="2" s="1"/>
  <c r="U30" i="2" s="1"/>
  <c r="R30" i="2"/>
  <c r="S30" i="2" s="1"/>
  <c r="Y30" i="2"/>
  <c r="Z30" i="2" s="1"/>
  <c r="AG30" i="2" s="1"/>
  <c r="AC30" i="2"/>
  <c r="AD30" i="2"/>
  <c r="AP30" i="2" s="1"/>
  <c r="AM30" i="2"/>
  <c r="AN30" i="2" s="1"/>
  <c r="AX30" i="2"/>
  <c r="BB30" i="2" s="1"/>
  <c r="AY30" i="2"/>
  <c r="AZ30" i="2" s="1"/>
  <c r="BC30" i="2"/>
  <c r="BD30" i="2" s="1"/>
  <c r="G31" i="2"/>
  <c r="H31" i="2" s="1"/>
  <c r="O31" i="2" s="1"/>
  <c r="K31" i="2"/>
  <c r="L31" i="2"/>
  <c r="R31" i="2"/>
  <c r="S31" i="2" s="1"/>
  <c r="X31" i="2"/>
  <c r="AB31" i="2" s="1"/>
  <c r="Y31" i="2"/>
  <c r="AC31" i="2"/>
  <c r="AM31" i="2"/>
  <c r="AY31" i="2"/>
  <c r="BC31" i="2"/>
  <c r="G32" i="2"/>
  <c r="H32" i="2"/>
  <c r="O32" i="2" s="1"/>
  <c r="X32" i="2"/>
  <c r="AB32" i="2" s="1"/>
  <c r="Y32" i="2"/>
  <c r="Z32" i="2"/>
  <c r="AL32" i="2"/>
  <c r="AX32" i="2"/>
  <c r="BB32" i="2" s="1"/>
  <c r="AY32" i="2"/>
  <c r="AZ32" i="2" s="1"/>
  <c r="BC32" i="2"/>
  <c r="BD32" i="2"/>
  <c r="B33" i="2"/>
  <c r="G33" i="2"/>
  <c r="H33" i="2"/>
  <c r="O33" i="2" s="1"/>
  <c r="K33" i="2"/>
  <c r="X33" i="2"/>
  <c r="AB33" i="2" s="1"/>
  <c r="R33" i="2"/>
  <c r="S33" i="2"/>
  <c r="Y33" i="2"/>
  <c r="AC33" i="2"/>
  <c r="AM33" i="2"/>
  <c r="AY33" i="2"/>
  <c r="BC33" i="2"/>
  <c r="G34" i="2"/>
  <c r="H34" i="2" s="1"/>
  <c r="O34" i="2" s="1"/>
  <c r="K34" i="2"/>
  <c r="L34" i="2"/>
  <c r="R34" i="2"/>
  <c r="S34" i="2" s="1"/>
  <c r="Y34" i="2"/>
  <c r="Z34" i="2" s="1"/>
  <c r="AG34" i="2" s="1"/>
  <c r="AB34" i="2"/>
  <c r="AC34" i="2"/>
  <c r="AD34" i="2"/>
  <c r="AP34" i="2" s="1"/>
  <c r="AQ34" i="2" s="1"/>
  <c r="AM34" i="2"/>
  <c r="AN34" i="2" s="1"/>
  <c r="AX34" i="2"/>
  <c r="BB34" i="2" s="1"/>
  <c r="BD34" i="2" s="1"/>
  <c r="AY34" i="2"/>
  <c r="BC34" i="2"/>
  <c r="G35" i="2"/>
  <c r="H35" i="2" s="1"/>
  <c r="O35" i="2" s="1"/>
  <c r="K35" i="2"/>
  <c r="L35" i="2"/>
  <c r="N35" i="2" s="1"/>
  <c r="R35" i="2"/>
  <c r="Y35" i="2"/>
  <c r="Z35" i="2" s="1"/>
  <c r="AG35" i="2" s="1"/>
  <c r="AB35" i="2"/>
  <c r="AC35" i="2"/>
  <c r="AD35" i="2" s="1"/>
  <c r="AM35" i="2"/>
  <c r="AN35" i="2" s="1"/>
  <c r="AP35" i="2" s="1"/>
  <c r="AX35" i="2"/>
  <c r="BB35" i="2" s="1"/>
  <c r="BD35" i="2" s="1"/>
  <c r="AY35" i="2"/>
  <c r="BC35" i="2"/>
  <c r="G36" i="2"/>
  <c r="H36" i="2" s="1"/>
  <c r="O36" i="2" s="1"/>
  <c r="K36" i="2"/>
  <c r="L36" i="2" s="1"/>
  <c r="R36" i="2"/>
  <c r="S36" i="2"/>
  <c r="U36" i="2" s="1"/>
  <c r="Y36" i="2"/>
  <c r="Z36" i="2" s="1"/>
  <c r="AG36" i="2" s="1"/>
  <c r="AC36" i="2"/>
  <c r="AD36" i="2" s="1"/>
  <c r="AM36" i="2"/>
  <c r="AN36" i="2"/>
  <c r="AP36" i="2" s="1"/>
  <c r="AX36" i="2"/>
  <c r="AY36" i="2"/>
  <c r="AZ36" i="2"/>
  <c r="BB36" i="2"/>
  <c r="BC36" i="2"/>
  <c r="F37" i="2"/>
  <c r="G37" i="2"/>
  <c r="K37" i="2"/>
  <c r="R37" i="2"/>
  <c r="AY37" i="2"/>
  <c r="BC37" i="2"/>
  <c r="H38" i="2"/>
  <c r="L38" i="2"/>
  <c r="S38" i="2"/>
  <c r="Z38" i="2"/>
  <c r="AD38" i="2"/>
  <c r="AN38" i="2"/>
  <c r="AS38" i="2"/>
  <c r="AX38" i="2"/>
  <c r="AZ38" i="2"/>
  <c r="BB38" i="2"/>
  <c r="BD38" i="2" s="1"/>
  <c r="G40" i="2"/>
  <c r="H40" i="2"/>
  <c r="J40" i="2"/>
  <c r="K40" i="2"/>
  <c r="AB40" i="2"/>
  <c r="AX40" i="2" s="1"/>
  <c r="AL40" i="2"/>
  <c r="AY40" i="2"/>
  <c r="BC40" i="2"/>
  <c r="G41" i="2"/>
  <c r="H41" i="2"/>
  <c r="J41" i="2"/>
  <c r="R41" i="2"/>
  <c r="S41" i="2"/>
  <c r="AB41" i="2"/>
  <c r="AL41" i="2"/>
  <c r="AX41" i="2"/>
  <c r="BB41" i="2" s="1"/>
  <c r="AY41" i="2"/>
  <c r="BC41" i="2"/>
  <c r="AX43" i="2"/>
  <c r="BB43" i="2"/>
  <c r="AB44" i="2"/>
  <c r="AX44" i="2" s="1"/>
  <c r="BB44" i="2" s="1"/>
  <c r="AY44" i="2"/>
  <c r="B45" i="2"/>
  <c r="V45" i="2"/>
  <c r="AX45" i="2"/>
  <c r="BB45" i="2"/>
  <c r="H46" i="2"/>
  <c r="N46" i="2" s="1"/>
  <c r="K46" i="2"/>
  <c r="L46" i="2" s="1"/>
  <c r="R46" i="2"/>
  <c r="S46" i="2"/>
  <c r="U46" i="2"/>
  <c r="Y46" i="2"/>
  <c r="Z46" i="2"/>
  <c r="AB46" i="2"/>
  <c r="AC46" i="2"/>
  <c r="AD46" i="2"/>
  <c r="AF46" i="2" s="1"/>
  <c r="AL46" i="2"/>
  <c r="AM46" i="2"/>
  <c r="AN46" i="2" s="1"/>
  <c r="AP46" i="2" s="1"/>
  <c r="AX46" i="2"/>
  <c r="BB46" i="2" s="1"/>
  <c r="BD46" i="2" s="1"/>
  <c r="AY46" i="2"/>
  <c r="AZ46" i="2" s="1"/>
  <c r="BC46" i="2"/>
  <c r="G47" i="2"/>
  <c r="H47" i="2" s="1"/>
  <c r="J47" i="2"/>
  <c r="K47" i="2"/>
  <c r="L47" i="2" s="1"/>
  <c r="N47" i="2" s="1"/>
  <c r="O47" i="2"/>
  <c r="Q47" i="2"/>
  <c r="R47" i="2"/>
  <c r="S47" i="2" s="1"/>
  <c r="X47" i="2"/>
  <c r="AB47" i="2"/>
  <c r="AX47" i="2" s="1"/>
  <c r="BB47" i="2" s="1"/>
  <c r="BD47" i="2" s="1"/>
  <c r="AC47" i="2"/>
  <c r="AD47" i="2" s="1"/>
  <c r="AL47" i="2"/>
  <c r="AM47" i="2"/>
  <c r="AN47" i="2" s="1"/>
  <c r="AY47" i="2"/>
  <c r="AZ47" i="2"/>
  <c r="BC47" i="2"/>
  <c r="G48" i="2"/>
  <c r="J48" i="2"/>
  <c r="J37" i="2" s="1"/>
  <c r="Q48" i="2"/>
  <c r="Q37" i="2" s="1"/>
  <c r="R48" i="2"/>
  <c r="S48" i="2" s="1"/>
  <c r="X48" i="2"/>
  <c r="X37" i="2" s="1"/>
  <c r="AB48" i="2"/>
  <c r="AX48" i="2" s="1"/>
  <c r="BB48" i="2" s="1"/>
  <c r="AC48" i="2"/>
  <c r="AD48" i="2" s="1"/>
  <c r="AL48" i="2"/>
  <c r="AL37" i="2" s="1"/>
  <c r="AM48" i="2"/>
  <c r="AN48" i="2" s="1"/>
  <c r="G49" i="2"/>
  <c r="H49" i="2"/>
  <c r="J49" i="2"/>
  <c r="Q49" i="2"/>
  <c r="R49" i="2"/>
  <c r="S49" i="2" s="1"/>
  <c r="X49" i="2"/>
  <c r="Y49" i="2"/>
  <c r="Z49" i="2" s="1"/>
  <c r="AB49" i="2"/>
  <c r="AL49" i="2"/>
  <c r="AX49" i="2"/>
  <c r="BB49" i="2"/>
  <c r="BC49" i="2"/>
  <c r="BD49" i="2" s="1"/>
  <c r="G50" i="2"/>
  <c r="H50" i="2"/>
  <c r="J50" i="2"/>
  <c r="K50" i="2"/>
  <c r="L50" i="2" s="1"/>
  <c r="N50" i="2"/>
  <c r="O50" i="2" s="1"/>
  <c r="Q50" i="2"/>
  <c r="R50" i="2"/>
  <c r="S50" i="2"/>
  <c r="U50" i="2" s="1"/>
  <c r="X50" i="2"/>
  <c r="Y50" i="2"/>
  <c r="Z50" i="2"/>
  <c r="AG50" i="2" s="1"/>
  <c r="AB50" i="2"/>
  <c r="AC50" i="2"/>
  <c r="AD50" i="2"/>
  <c r="AF50" i="2"/>
  <c r="AL50" i="2"/>
  <c r="AM50" i="2"/>
  <c r="AN50" i="2" s="1"/>
  <c r="AP50" i="2"/>
  <c r="AX50" i="2"/>
  <c r="BB50" i="2" s="1"/>
  <c r="AY50" i="2"/>
  <c r="AZ50" i="2" s="1"/>
  <c r="BC50" i="2"/>
  <c r="BD50" i="2" s="1"/>
  <c r="G51" i="2"/>
  <c r="H51" i="2" s="1"/>
  <c r="J51" i="2"/>
  <c r="K51" i="2"/>
  <c r="L51" i="2" s="1"/>
  <c r="Q51" i="2"/>
  <c r="R51" i="2"/>
  <c r="S51" i="2" s="1"/>
  <c r="U51" i="2"/>
  <c r="X51" i="2"/>
  <c r="AB51" i="2"/>
  <c r="AX51" i="2" s="1"/>
  <c r="BB51" i="2" s="1"/>
  <c r="AC51" i="2"/>
  <c r="AL51" i="2"/>
  <c r="AM51" i="2"/>
  <c r="AY51" i="2"/>
  <c r="AZ51" i="2" s="1"/>
  <c r="G52" i="2"/>
  <c r="J52" i="2"/>
  <c r="Q52" i="2"/>
  <c r="R52" i="2"/>
  <c r="S52" i="2" s="1"/>
  <c r="X52" i="2"/>
  <c r="AB52" i="2"/>
  <c r="AX52" i="2" s="1"/>
  <c r="BB52" i="2" s="1"/>
  <c r="AC52" i="2"/>
  <c r="AD52" i="2" s="1"/>
  <c r="AL52" i="2"/>
  <c r="AM52" i="2"/>
  <c r="AN52" i="2" s="1"/>
  <c r="AF57" i="2"/>
  <c r="AG57" i="2"/>
  <c r="AI57" i="2"/>
  <c r="AJ57" i="2"/>
  <c r="AP57" i="2"/>
  <c r="AQ57" i="2"/>
  <c r="AS57" i="2"/>
  <c r="AT57" i="2"/>
  <c r="AF63" i="2"/>
  <c r="AG63" i="2"/>
  <c r="AI63" i="2"/>
  <c r="AJ63" i="2"/>
  <c r="AP63" i="2"/>
  <c r="AQ63" i="2"/>
  <c r="AS63" i="2"/>
  <c r="AT63" i="2"/>
  <c r="J67" i="2"/>
  <c r="R40" i="2"/>
  <c r="S40" i="2" s="1"/>
  <c r="F70" i="2"/>
  <c r="G70" i="2"/>
  <c r="H70" i="2"/>
  <c r="K70" i="2"/>
  <c r="Q70" i="2"/>
  <c r="R70" i="2"/>
  <c r="S70" i="2"/>
  <c r="Y70" i="2"/>
  <c r="AB70" i="2"/>
  <c r="AD70" i="2" s="1"/>
  <c r="AC70" i="2"/>
  <c r="AM70" i="2"/>
  <c r="AY70" i="2"/>
  <c r="AZ70" i="2"/>
  <c r="BC70" i="2"/>
  <c r="BD70" i="2" s="1"/>
  <c r="F71" i="2"/>
  <c r="G71" i="2"/>
  <c r="H71" i="2" s="1"/>
  <c r="K71" i="2"/>
  <c r="L71" i="2"/>
  <c r="Q71" i="2"/>
  <c r="R71" i="2"/>
  <c r="S71" i="2" s="1"/>
  <c r="U71" i="2" s="1"/>
  <c r="X71" i="2"/>
  <c r="Y71" i="2"/>
  <c r="Z71" i="2" s="1"/>
  <c r="AB71" i="2"/>
  <c r="AC71" i="2"/>
  <c r="AD71" i="2" s="1"/>
  <c r="AM71" i="2"/>
  <c r="AN71" i="2"/>
  <c r="AY71" i="2"/>
  <c r="AZ71" i="2" s="1"/>
  <c r="BC71" i="2"/>
  <c r="BD71" i="2"/>
  <c r="BD72" i="2"/>
  <c r="J92" i="2"/>
  <c r="AX92" i="2"/>
  <c r="BB92" i="2"/>
  <c r="J93" i="2"/>
  <c r="J94" i="2" s="1"/>
  <c r="Q10" i="1"/>
  <c r="H23" i="1"/>
  <c r="J23" i="1"/>
  <c r="L23" i="1"/>
  <c r="N23" i="1"/>
  <c r="O23" i="1" s="1"/>
  <c r="S23" i="1"/>
  <c r="U23" i="1"/>
  <c r="Z23" i="1"/>
  <c r="AB23" i="1"/>
  <c r="AD23" i="1" s="1"/>
  <c r="AI23" i="1" s="1"/>
  <c r="AL23" i="1"/>
  <c r="AN23" i="1"/>
  <c r="AS23" i="1" s="1"/>
  <c r="AT23" i="1" s="1"/>
  <c r="AY23" i="1"/>
  <c r="AZ23" i="1" s="1"/>
  <c r="BC23" i="1"/>
  <c r="BD23" i="1"/>
  <c r="H24" i="1"/>
  <c r="L24" i="1"/>
  <c r="S24" i="1"/>
  <c r="U24" i="1" s="1"/>
  <c r="V24" i="1" s="1"/>
  <c r="Z24" i="1"/>
  <c r="AG24" i="1" s="1"/>
  <c r="AD24" i="1"/>
  <c r="AF24" i="1" s="1"/>
  <c r="AJ24" i="1"/>
  <c r="AN24" i="1"/>
  <c r="AP24" i="1"/>
  <c r="AQ24" i="1"/>
  <c r="AT24" i="1"/>
  <c r="AY24" i="1"/>
  <c r="AZ24" i="1"/>
  <c r="AI24" i="1" s="1"/>
  <c r="BC24" i="1"/>
  <c r="BD24" i="1" s="1"/>
  <c r="AS24" i="1" s="1"/>
  <c r="H25" i="1"/>
  <c r="L25" i="1"/>
  <c r="S25" i="1"/>
  <c r="Z25" i="1"/>
  <c r="AG25" i="1" s="1"/>
  <c r="AD25" i="1"/>
  <c r="AJ25" i="1"/>
  <c r="AN25" i="1"/>
  <c r="AP25" i="1" s="1"/>
  <c r="AT25" i="1"/>
  <c r="AY25" i="1"/>
  <c r="AZ25" i="1"/>
  <c r="BC25" i="1"/>
  <c r="BD25" i="1" s="1"/>
  <c r="AS25" i="1" s="1"/>
  <c r="K26" i="1"/>
  <c r="L26" i="1" s="1"/>
  <c r="R26" i="1"/>
  <c r="S26" i="1" s="1"/>
  <c r="U26" i="1" s="1"/>
  <c r="Y26" i="1"/>
  <c r="Z26" i="1" s="1"/>
  <c r="AG26" i="1" s="1"/>
  <c r="AM26" i="1"/>
  <c r="AN26" i="1" s="1"/>
  <c r="BC26" i="1"/>
  <c r="BD26" i="1" s="1"/>
  <c r="AS26" i="1" s="1"/>
  <c r="G27" i="1"/>
  <c r="G26" i="1" s="1"/>
  <c r="H26" i="1" s="1"/>
  <c r="O26" i="1" s="1"/>
  <c r="H27" i="1"/>
  <c r="J27" i="1"/>
  <c r="K27" i="1"/>
  <c r="L27" i="1" s="1"/>
  <c r="R27" i="1"/>
  <c r="S27" i="1"/>
  <c r="Y27" i="1"/>
  <c r="Z27" i="1"/>
  <c r="AB27" i="1"/>
  <c r="AD27" i="1" s="1"/>
  <c r="AC27" i="1"/>
  <c r="AC26" i="1" s="1"/>
  <c r="AL27" i="1"/>
  <c r="AM27" i="1"/>
  <c r="AY27" i="1"/>
  <c r="AZ27" i="1"/>
  <c r="BC27" i="1"/>
  <c r="BD27" i="1" s="1"/>
  <c r="H28" i="1"/>
  <c r="O28" i="1" s="1"/>
  <c r="L28" i="1"/>
  <c r="R28" i="1"/>
  <c r="S28" i="1" s="1"/>
  <c r="Y28" i="1"/>
  <c r="Z28" i="1" s="1"/>
  <c r="G30" i="1"/>
  <c r="K30" i="1" s="1"/>
  <c r="L30" i="1" s="1"/>
  <c r="H30" i="1"/>
  <c r="N30" i="1"/>
  <c r="AC30" i="1"/>
  <c r="AD30" i="1" s="1"/>
  <c r="H31" i="1"/>
  <c r="K31" i="1"/>
  <c r="L31" i="1" s="1"/>
  <c r="O31" i="1"/>
  <c r="R31" i="1"/>
  <c r="S31" i="1"/>
  <c r="X31" i="1"/>
  <c r="Y31" i="1"/>
  <c r="Z31" i="1"/>
  <c r="AB31" i="1"/>
  <c r="AC31" i="1"/>
  <c r="AD31" i="1"/>
  <c r="AF31" i="1"/>
  <c r="AL31" i="1"/>
  <c r="AM31" i="1"/>
  <c r="AX31" i="1"/>
  <c r="BB31" i="1" s="1"/>
  <c r="BD31" i="1" s="1"/>
  <c r="AY31" i="1"/>
  <c r="AZ31" i="1" s="1"/>
  <c r="BC31" i="1"/>
  <c r="G32" i="1"/>
  <c r="H32" i="1" s="1"/>
  <c r="O32" i="1" s="1"/>
  <c r="K32" i="1"/>
  <c r="L32" i="1" s="1"/>
  <c r="X32" i="1"/>
  <c r="R32" i="1"/>
  <c r="S32" i="1" s="1"/>
  <c r="U32" i="1" s="1"/>
  <c r="V32" i="1"/>
  <c r="AB32" i="1"/>
  <c r="AC32" i="1"/>
  <c r="AD32" i="1" s="1"/>
  <c r="AM32" i="1"/>
  <c r="AY32" i="1"/>
  <c r="G33" i="1"/>
  <c r="AC33" i="1" s="1"/>
  <c r="R33" i="1"/>
  <c r="S33" i="1" s="1"/>
  <c r="X33" i="1"/>
  <c r="AB33" i="1" s="1"/>
  <c r="G34" i="1"/>
  <c r="R34" i="1" s="1"/>
  <c r="S34" i="1" s="1"/>
  <c r="H34" i="1"/>
  <c r="O34" i="1" s="1"/>
  <c r="Y34" i="1"/>
  <c r="Z34" i="1"/>
  <c r="AG34" i="1" s="1"/>
  <c r="AB34" i="1"/>
  <c r="AX34" i="1" s="1"/>
  <c r="BB34" i="1" s="1"/>
  <c r="AM34" i="1"/>
  <c r="G35" i="1"/>
  <c r="R35" i="1"/>
  <c r="S35" i="1" s="1"/>
  <c r="Y35" i="1"/>
  <c r="Z35" i="1" s="1"/>
  <c r="AG35" i="1" s="1"/>
  <c r="AB35" i="1"/>
  <c r="AX35" i="1"/>
  <c r="BB35" i="1" s="1"/>
  <c r="G36" i="1"/>
  <c r="H36" i="1"/>
  <c r="K36" i="1"/>
  <c r="L36" i="1"/>
  <c r="O36" i="1"/>
  <c r="R36" i="1"/>
  <c r="S36" i="1"/>
  <c r="Y36" i="1"/>
  <c r="Z36" i="1"/>
  <c r="AF36" i="1" s="1"/>
  <c r="AC36" i="1"/>
  <c r="AD36" i="1"/>
  <c r="AI36" i="1" s="1"/>
  <c r="AJ36" i="1"/>
  <c r="AM36" i="1"/>
  <c r="BC36" i="1" s="1"/>
  <c r="AN36" i="1"/>
  <c r="AQ36" i="1"/>
  <c r="AT36" i="1"/>
  <c r="AX36" i="1"/>
  <c r="AY36" i="1"/>
  <c r="AZ36" i="1"/>
  <c r="BB36" i="1"/>
  <c r="F37" i="1"/>
  <c r="G37" i="1"/>
  <c r="H37" i="1" s="1"/>
  <c r="R37" i="1"/>
  <c r="H38" i="1"/>
  <c r="L38" i="1"/>
  <c r="S38" i="1"/>
  <c r="Z38" i="1"/>
  <c r="AD38" i="1"/>
  <c r="AI38" i="1" s="1"/>
  <c r="AJ38" i="1" s="1"/>
  <c r="AF38" i="1"/>
  <c r="AN38" i="1"/>
  <c r="AX38" i="1"/>
  <c r="AY38" i="1"/>
  <c r="AZ38" i="1"/>
  <c r="BB38" i="1"/>
  <c r="BD38" i="1" s="1"/>
  <c r="BC38" i="1"/>
  <c r="G40" i="1"/>
  <c r="G41" i="1" s="1"/>
  <c r="H40" i="1"/>
  <c r="J40" i="1"/>
  <c r="R40" i="1"/>
  <c r="R41" i="1" s="1"/>
  <c r="S40" i="1"/>
  <c r="AB40" i="1"/>
  <c r="AL40" i="1"/>
  <c r="AX40" i="1"/>
  <c r="BB40" i="1" s="1"/>
  <c r="J41" i="1"/>
  <c r="AB41" i="1"/>
  <c r="AX41" i="1" s="1"/>
  <c r="AL41" i="1"/>
  <c r="BB41" i="1"/>
  <c r="R43" i="1"/>
  <c r="S43" i="1"/>
  <c r="AX43" i="1"/>
  <c r="BB43" i="1" s="1"/>
  <c r="G44" i="1"/>
  <c r="H44" i="1" s="1"/>
  <c r="R44" i="1"/>
  <c r="S44" i="1" s="1"/>
  <c r="AB44" i="1"/>
  <c r="AL44" i="1"/>
  <c r="AX44" i="1"/>
  <c r="BB44" i="1" s="1"/>
  <c r="V45" i="1"/>
  <c r="AX45" i="1"/>
  <c r="BB45" i="1" s="1"/>
  <c r="H46" i="1"/>
  <c r="K46" i="1"/>
  <c r="L46" i="1"/>
  <c r="N46" i="1"/>
  <c r="R46" i="1"/>
  <c r="S46" i="1"/>
  <c r="U46" i="1" s="1"/>
  <c r="Y46" i="1"/>
  <c r="Z46" i="1" s="1"/>
  <c r="AB46" i="1"/>
  <c r="AC46" i="1"/>
  <c r="AY46" i="1" s="1"/>
  <c r="AD46" i="1"/>
  <c r="AL46" i="1"/>
  <c r="AN46" i="1" s="1"/>
  <c r="AP46" i="1" s="1"/>
  <c r="AM46" i="1"/>
  <c r="AX46" i="1"/>
  <c r="BB46" i="1" s="1"/>
  <c r="BC46" i="1"/>
  <c r="G47" i="1"/>
  <c r="K47" i="1" s="1"/>
  <c r="L47" i="1" s="1"/>
  <c r="N47" i="1" s="1"/>
  <c r="H47" i="1"/>
  <c r="J47" i="1"/>
  <c r="O47" i="1"/>
  <c r="AC47" i="1"/>
  <c r="AD47" i="1"/>
  <c r="AJ47" i="1"/>
  <c r="AQ47" i="1"/>
  <c r="AX47" i="1"/>
  <c r="BB47" i="1" s="1"/>
  <c r="AY47" i="1"/>
  <c r="AZ47" i="1" s="1"/>
  <c r="G48" i="1"/>
  <c r="H48" i="1"/>
  <c r="J48" i="1"/>
  <c r="J37" i="1" s="1"/>
  <c r="K48" i="1"/>
  <c r="L48" i="1" s="1"/>
  <c r="N48" i="1" s="1"/>
  <c r="O48" i="1" s="1"/>
  <c r="Q48" i="1"/>
  <c r="R48" i="1"/>
  <c r="X48" i="1"/>
  <c r="Y48" i="1"/>
  <c r="Z48" i="1"/>
  <c r="AB48" i="1"/>
  <c r="AC48" i="1"/>
  <c r="AL48" i="1"/>
  <c r="AL37" i="1" s="1"/>
  <c r="AM48" i="1"/>
  <c r="AY48" i="1"/>
  <c r="G49" i="1"/>
  <c r="J49" i="1"/>
  <c r="Q49" i="1"/>
  <c r="R49" i="1"/>
  <c r="S49" i="1" s="1"/>
  <c r="X49" i="1"/>
  <c r="X37" i="1" s="1"/>
  <c r="AB49" i="1"/>
  <c r="AX49" i="1" s="1"/>
  <c r="AL49" i="1"/>
  <c r="BB49" i="1"/>
  <c r="G50" i="1"/>
  <c r="R50" i="1" s="1"/>
  <c r="S50" i="1" s="1"/>
  <c r="H50" i="1"/>
  <c r="J50" i="1"/>
  <c r="Q50" i="1"/>
  <c r="X50" i="1"/>
  <c r="Y50" i="1"/>
  <c r="Z50" i="1" s="1"/>
  <c r="AB50" i="1"/>
  <c r="AC50" i="1"/>
  <c r="AY50" i="1" s="1"/>
  <c r="AZ50" i="1" s="1"/>
  <c r="AD50" i="1"/>
  <c r="AL50" i="1"/>
  <c r="AX50" i="1"/>
  <c r="BB50" i="1" s="1"/>
  <c r="G51" i="1"/>
  <c r="K51" i="1" s="1"/>
  <c r="L51" i="1" s="1"/>
  <c r="U51" i="1" s="1"/>
  <c r="H51" i="1"/>
  <c r="J51" i="1"/>
  <c r="Q51" i="1"/>
  <c r="R51" i="1"/>
  <c r="S51" i="1"/>
  <c r="X51" i="1"/>
  <c r="Y51" i="1"/>
  <c r="Z51" i="1"/>
  <c r="AB51" i="1"/>
  <c r="AC51" i="1"/>
  <c r="AD51" i="1"/>
  <c r="AF51" i="1"/>
  <c r="AL51" i="1"/>
  <c r="AX51" i="1"/>
  <c r="BB51" i="1" s="1"/>
  <c r="AY51" i="1"/>
  <c r="AZ51" i="1" s="1"/>
  <c r="G52" i="1"/>
  <c r="H52" i="1"/>
  <c r="J52" i="1"/>
  <c r="K52" i="1"/>
  <c r="L52" i="1" s="1"/>
  <c r="N52" i="1" s="1"/>
  <c r="O52" i="1" s="1"/>
  <c r="Q52" i="1"/>
  <c r="S52" i="1" s="1"/>
  <c r="U52" i="1" s="1"/>
  <c r="R52" i="1"/>
  <c r="X52" i="1"/>
  <c r="Y52" i="1"/>
  <c r="Z52" i="1"/>
  <c r="AB52" i="1"/>
  <c r="AC52" i="1"/>
  <c r="AL52" i="1"/>
  <c r="AM52" i="1"/>
  <c r="AY52" i="1"/>
  <c r="AF57" i="1"/>
  <c r="AG57" i="1"/>
  <c r="AI57" i="1"/>
  <c r="AJ57" i="1"/>
  <c r="AP57" i="1"/>
  <c r="AQ57" i="1"/>
  <c r="AS57" i="1"/>
  <c r="AT57" i="1"/>
  <c r="AF63" i="1"/>
  <c r="AG63" i="1"/>
  <c r="AI63" i="1"/>
  <c r="AJ63" i="1"/>
  <c r="AP63" i="1"/>
  <c r="AQ63" i="1"/>
  <c r="AS63" i="1"/>
  <c r="AT63" i="1"/>
  <c r="J67" i="1"/>
  <c r="X67" i="1"/>
  <c r="AB67" i="1" s="1"/>
  <c r="F70" i="1"/>
  <c r="G70" i="1"/>
  <c r="J70" i="1"/>
  <c r="K70" i="1"/>
  <c r="L70" i="1"/>
  <c r="Q70" i="1"/>
  <c r="R70" i="1"/>
  <c r="X70" i="1"/>
  <c r="Y70" i="1"/>
  <c r="AB70" i="1"/>
  <c r="AC70" i="1"/>
  <c r="AL70" i="1"/>
  <c r="AN70" i="1" s="1"/>
  <c r="AM70" i="1"/>
  <c r="BC70" i="1"/>
  <c r="BD70" i="1"/>
  <c r="BD72" i="1" s="1"/>
  <c r="F71" i="1"/>
  <c r="G71" i="1"/>
  <c r="H71" i="1"/>
  <c r="J71" i="1"/>
  <c r="K71" i="1"/>
  <c r="Q71" i="1"/>
  <c r="R71" i="1"/>
  <c r="S71" i="1"/>
  <c r="X71" i="1"/>
  <c r="Y71" i="1"/>
  <c r="Z71" i="1" s="1"/>
  <c r="AB71" i="1"/>
  <c r="AD71" i="1" s="1"/>
  <c r="AC71" i="1"/>
  <c r="AL71" i="1"/>
  <c r="AM71" i="1"/>
  <c r="AY71" i="1"/>
  <c r="AZ71" i="1" s="1"/>
  <c r="BC71" i="1"/>
  <c r="BD71" i="1" s="1"/>
  <c r="F92" i="1"/>
  <c r="F93" i="1" s="1"/>
  <c r="AL65" i="7" l="1"/>
  <c r="AN65" i="7" s="1"/>
  <c r="AL67" i="6"/>
  <c r="AN67" i="6" s="1"/>
  <c r="AP33" i="6"/>
  <c r="AF33" i="6"/>
  <c r="AB66" i="7"/>
  <c r="AD66" i="7" s="1"/>
  <c r="AZ46" i="1"/>
  <c r="AF27" i="1"/>
  <c r="AG27" i="1" s="1"/>
  <c r="AP23" i="1"/>
  <c r="BE43" i="3"/>
  <c r="AD67" i="4"/>
  <c r="AI67" i="4" s="1"/>
  <c r="AX40" i="4"/>
  <c r="BB40" i="4" s="1"/>
  <c r="BD40" i="4" s="1"/>
  <c r="BD36" i="4"/>
  <c r="BB41" i="5"/>
  <c r="BD41" i="5" s="1"/>
  <c r="AS41" i="5" s="1"/>
  <c r="AT41" i="5" s="1"/>
  <c r="AB68" i="6"/>
  <c r="AD68" i="6" s="1"/>
  <c r="AP68" i="6" s="1"/>
  <c r="AQ68" i="6" s="1"/>
  <c r="AF43" i="6"/>
  <c r="AG43" i="6" s="1"/>
  <c r="BC38" i="6"/>
  <c r="BE38" i="6" s="1"/>
  <c r="BA33" i="6"/>
  <c r="AI33" i="6" s="1"/>
  <c r="AJ33" i="6" s="1"/>
  <c r="BD35" i="7"/>
  <c r="AJ37" i="8"/>
  <c r="BD46" i="1"/>
  <c r="AQ46" i="2"/>
  <c r="AZ34" i="2"/>
  <c r="AI34" i="2" s="1"/>
  <c r="AJ34" i="2" s="1"/>
  <c r="BA43" i="3"/>
  <c r="AZ36" i="4"/>
  <c r="AD66" i="5"/>
  <c r="AP66" i="5" s="1"/>
  <c r="AQ66" i="5" s="1"/>
  <c r="AD41" i="5"/>
  <c r="AF41" i="5" s="1"/>
  <c r="AG41" i="5" s="1"/>
  <c r="AY43" i="6"/>
  <c r="BA37" i="6"/>
  <c r="AD65" i="7"/>
  <c r="AD67" i="7" s="1"/>
  <c r="F94" i="1"/>
  <c r="AD33" i="1"/>
  <c r="AY33" i="1"/>
  <c r="AF71" i="1"/>
  <c r="AG71" i="1"/>
  <c r="AC40" i="1"/>
  <c r="AC37" i="1"/>
  <c r="AL67" i="1"/>
  <c r="AP70" i="1"/>
  <c r="N38" i="1"/>
  <c r="N28" i="1"/>
  <c r="V28" i="1"/>
  <c r="U25" i="1"/>
  <c r="S29" i="1"/>
  <c r="AF48" i="2"/>
  <c r="BC44" i="2"/>
  <c r="BD41" i="2"/>
  <c r="N37" i="3"/>
  <c r="O37" i="3" s="1"/>
  <c r="AI24" i="3"/>
  <c r="AJ24" i="3" s="1"/>
  <c r="AN23" i="5"/>
  <c r="AL65" i="5"/>
  <c r="AN65" i="5" s="1"/>
  <c r="AD70" i="1"/>
  <c r="AY70" i="1"/>
  <c r="AZ70" i="1" s="1"/>
  <c r="AZ72" i="1" s="1"/>
  <c r="AG50" i="1"/>
  <c r="H49" i="1"/>
  <c r="Y49" i="1"/>
  <c r="Z49" i="1" s="1"/>
  <c r="AM49" i="1"/>
  <c r="K49" i="1"/>
  <c r="L49" i="1" s="1"/>
  <c r="AN48" i="1"/>
  <c r="BC48" i="1"/>
  <c r="AD48" i="1"/>
  <c r="AX48" i="1"/>
  <c r="AB37" i="1"/>
  <c r="AX37" i="1" s="1"/>
  <c r="BB37" i="1" s="1"/>
  <c r="AF47" i="1"/>
  <c r="AI47" i="1"/>
  <c r="R45" i="1"/>
  <c r="S45" i="1" s="1"/>
  <c r="S41" i="1"/>
  <c r="AG38" i="1"/>
  <c r="O38" i="1"/>
  <c r="AG36" i="1"/>
  <c r="N36" i="1"/>
  <c r="V36" i="1"/>
  <c r="H35" i="1"/>
  <c r="O35" i="1" s="1"/>
  <c r="AM35" i="1"/>
  <c r="K35" i="1"/>
  <c r="L35" i="1" s="1"/>
  <c r="U35" i="1" s="1"/>
  <c r="AC35" i="1"/>
  <c r="AI31" i="1"/>
  <c r="AJ30" i="1"/>
  <c r="AQ30" i="1"/>
  <c r="O30" i="1"/>
  <c r="AI27" i="1"/>
  <c r="N25" i="1"/>
  <c r="O25" i="1" s="1"/>
  <c r="V25" i="1"/>
  <c r="V23" i="1"/>
  <c r="AP71" i="2"/>
  <c r="AS71" i="2"/>
  <c r="AT71" i="2" s="1"/>
  <c r="AI70" i="2"/>
  <c r="AJ70" i="2" s="1"/>
  <c r="AD72" i="2"/>
  <c r="H72" i="2"/>
  <c r="AP52" i="2"/>
  <c r="AQ52" i="2" s="1"/>
  <c r="BC43" i="2"/>
  <c r="BD43" i="2" s="1"/>
  <c r="Z33" i="2"/>
  <c r="AG28" i="2"/>
  <c r="AF28" i="2"/>
  <c r="U27" i="2"/>
  <c r="V27" i="2" s="1"/>
  <c r="AI26" i="2"/>
  <c r="AF26" i="2"/>
  <c r="AJ26" i="2"/>
  <c r="V68" i="3"/>
  <c r="AS47" i="3"/>
  <c r="AT47" i="3"/>
  <c r="AP47" i="3"/>
  <c r="AQ47" i="3" s="1"/>
  <c r="N44" i="3"/>
  <c r="O44" i="3" s="1"/>
  <c r="L40" i="3"/>
  <c r="K41" i="3"/>
  <c r="L41" i="3" s="1"/>
  <c r="J99" i="3"/>
  <c r="D99" i="3" s="1"/>
  <c r="U37" i="3"/>
  <c r="V37" i="3" s="1"/>
  <c r="AI31" i="3"/>
  <c r="AJ31" i="3"/>
  <c r="BE28" i="3"/>
  <c r="BD29" i="3"/>
  <c r="AF24" i="3"/>
  <c r="N23" i="3"/>
  <c r="O23" i="3" s="1"/>
  <c r="L27" i="3"/>
  <c r="AZ45" i="4"/>
  <c r="AD45" i="4"/>
  <c r="AX45" i="4"/>
  <c r="BB45" i="4" s="1"/>
  <c r="BD45" i="4" s="1"/>
  <c r="AL34" i="4"/>
  <c r="AN44" i="4"/>
  <c r="AB34" i="4"/>
  <c r="AX34" i="4" s="1"/>
  <c r="K33" i="4"/>
  <c r="L33" i="4" s="1"/>
  <c r="K32" i="4"/>
  <c r="L32" i="4" s="1"/>
  <c r="L29" i="4"/>
  <c r="AZ28" i="4"/>
  <c r="BB28" i="4"/>
  <c r="AG28" i="4"/>
  <c r="AN25" i="4"/>
  <c r="AM24" i="4"/>
  <c r="AN24" i="4" s="1"/>
  <c r="AN27" i="4" s="1"/>
  <c r="AI66" i="5"/>
  <c r="AJ66" i="5"/>
  <c r="U66" i="5"/>
  <c r="S67" i="5"/>
  <c r="K40" i="1"/>
  <c r="K37" i="1"/>
  <c r="V51" i="1"/>
  <c r="N51" i="1"/>
  <c r="O51" i="1" s="1"/>
  <c r="Q92" i="1"/>
  <c r="V31" i="1"/>
  <c r="N31" i="1"/>
  <c r="N27" i="1"/>
  <c r="O27" i="1" s="1"/>
  <c r="N34" i="2"/>
  <c r="V34" i="2"/>
  <c r="AX31" i="2"/>
  <c r="AL31" i="2"/>
  <c r="AN31" i="2" s="1"/>
  <c r="AI27" i="2"/>
  <c r="AJ27" i="2" s="1"/>
  <c r="AF27" i="2"/>
  <c r="O67" i="3"/>
  <c r="AP37" i="3"/>
  <c r="AQ37" i="3" s="1"/>
  <c r="N26" i="4"/>
  <c r="V26" i="4"/>
  <c r="S28" i="5"/>
  <c r="R29" i="5"/>
  <c r="L23" i="8"/>
  <c r="J67" i="8"/>
  <c r="AN23" i="8"/>
  <c r="AL67" i="8"/>
  <c r="AN67" i="8" s="1"/>
  <c r="S70" i="1"/>
  <c r="AN52" i="1"/>
  <c r="BC52" i="1"/>
  <c r="AD52" i="1"/>
  <c r="AX52" i="1"/>
  <c r="BB52" i="1" s="1"/>
  <c r="V52" i="1"/>
  <c r="AG51" i="1"/>
  <c r="AF50" i="1"/>
  <c r="AI50" i="1"/>
  <c r="AJ50" i="1" s="1"/>
  <c r="AC49" i="1"/>
  <c r="H41" i="1"/>
  <c r="G43" i="1"/>
  <c r="H43" i="1" s="1"/>
  <c r="AP38" i="1"/>
  <c r="AS38" i="1"/>
  <c r="AT38" i="1" s="1"/>
  <c r="U38" i="1"/>
  <c r="V38" i="1" s="1"/>
  <c r="H68" i="1"/>
  <c r="AP36" i="1"/>
  <c r="U36" i="1"/>
  <c r="AN34" i="1"/>
  <c r="BC34" i="1"/>
  <c r="BD34" i="1" s="1"/>
  <c r="AX33" i="1"/>
  <c r="BB33" i="1" s="1"/>
  <c r="AL33" i="1"/>
  <c r="AX32" i="1"/>
  <c r="AL32" i="1"/>
  <c r="AN32" i="1" s="1"/>
  <c r="N32" i="1"/>
  <c r="AN31" i="1"/>
  <c r="AY30" i="1"/>
  <c r="AZ30" i="1" s="1"/>
  <c r="U28" i="1"/>
  <c r="AN27" i="1"/>
  <c r="AY26" i="1"/>
  <c r="AZ26" i="1" s="1"/>
  <c r="AZ29" i="1" s="1"/>
  <c r="AD26" i="1"/>
  <c r="AP26" i="1" s="1"/>
  <c r="AT26" i="1"/>
  <c r="V26" i="1"/>
  <c r="N26" i="1"/>
  <c r="AF25" i="1"/>
  <c r="AQ25" i="1"/>
  <c r="AI25" i="1"/>
  <c r="N24" i="1"/>
  <c r="O24" i="1" s="1"/>
  <c r="H29" i="1"/>
  <c r="AJ23" i="1"/>
  <c r="AQ23" i="1"/>
  <c r="AF23" i="1"/>
  <c r="AG23" i="1" s="1"/>
  <c r="N71" i="2"/>
  <c r="O71" i="2" s="1"/>
  <c r="V71" i="2"/>
  <c r="AP48" i="2"/>
  <c r="AQ48" i="2" s="1"/>
  <c r="AP47" i="2"/>
  <c r="AQ47" i="2" s="1"/>
  <c r="AS47" i="2"/>
  <c r="AT47" i="2" s="1"/>
  <c r="O46" i="2"/>
  <c r="AY45" i="2"/>
  <c r="AZ45" i="2" s="1"/>
  <c r="AZ44" i="2"/>
  <c r="BB40" i="2"/>
  <c r="BD40" i="2" s="1"/>
  <c r="AZ40" i="2"/>
  <c r="S37" i="2"/>
  <c r="Q92" i="2"/>
  <c r="AF36" i="2"/>
  <c r="AF35" i="2"/>
  <c r="AQ35" i="2"/>
  <c r="AS27" i="2"/>
  <c r="AT27" i="2"/>
  <c r="AP27" i="2"/>
  <c r="AQ27" i="2" s="1"/>
  <c r="AN23" i="2"/>
  <c r="AL70" i="2"/>
  <c r="Z69" i="3"/>
  <c r="AB35" i="3"/>
  <c r="AY35" i="3" s="1"/>
  <c r="BC35" i="3" s="1"/>
  <c r="BE35" i="3" s="1"/>
  <c r="AY45" i="3"/>
  <c r="BC45" i="3" s="1"/>
  <c r="H45" i="3"/>
  <c r="Y45" i="3"/>
  <c r="Z45" i="3" s="1"/>
  <c r="BD45" i="3"/>
  <c r="BE45" i="3" s="1"/>
  <c r="AZ45" i="3"/>
  <c r="BA45" i="3" s="1"/>
  <c r="R45" i="3"/>
  <c r="S45" i="3" s="1"/>
  <c r="U45" i="3" s="1"/>
  <c r="AC45" i="3"/>
  <c r="AD45" i="3" s="1"/>
  <c r="AM45" i="3"/>
  <c r="AN45" i="3" s="1"/>
  <c r="K45" i="3"/>
  <c r="L45" i="3" s="1"/>
  <c r="U44" i="3"/>
  <c r="V44" i="3" s="1"/>
  <c r="AG43" i="3"/>
  <c r="AF37" i="3"/>
  <c r="AG37" i="3" s="1"/>
  <c r="AI37" i="3"/>
  <c r="AJ37" i="3" s="1"/>
  <c r="X93" i="3"/>
  <c r="K28" i="3"/>
  <c r="H28" i="3"/>
  <c r="Z27" i="3"/>
  <c r="AG23" i="3"/>
  <c r="O67" i="4"/>
  <c r="N40" i="4"/>
  <c r="AZ42" i="4"/>
  <c r="BB42" i="4"/>
  <c r="BD42" i="4" s="1"/>
  <c r="AP67" i="4"/>
  <c r="AQ67" i="4" s="1"/>
  <c r="AS67" i="4"/>
  <c r="AT67" i="4" s="1"/>
  <c r="AS23" i="4"/>
  <c r="AT23" i="4"/>
  <c r="K43" i="5"/>
  <c r="L43" i="5" s="1"/>
  <c r="AM43" i="5"/>
  <c r="AN43" i="5" s="1"/>
  <c r="R43" i="5"/>
  <c r="S43" i="5" s="1"/>
  <c r="U43" i="5" s="1"/>
  <c r="AC43" i="5"/>
  <c r="AD43" i="5" s="1"/>
  <c r="AY43" i="5"/>
  <c r="AZ43" i="5" s="1"/>
  <c r="H43" i="5"/>
  <c r="Y43" i="5"/>
  <c r="Z43" i="5" s="1"/>
  <c r="BC43" i="5"/>
  <c r="BD43" i="5" s="1"/>
  <c r="V46" i="1"/>
  <c r="AG31" i="1"/>
  <c r="AF71" i="2"/>
  <c r="AG71" i="2" s="1"/>
  <c r="AQ71" i="2"/>
  <c r="S72" i="2"/>
  <c r="AI47" i="2"/>
  <c r="AJ47" i="2"/>
  <c r="AI38" i="2"/>
  <c r="AF38" i="2"/>
  <c r="AJ38" i="2"/>
  <c r="H37" i="2"/>
  <c r="F92" i="2"/>
  <c r="F93" i="2" s="1"/>
  <c r="AD33" i="2"/>
  <c r="AL33" i="2"/>
  <c r="AX33" i="2"/>
  <c r="BB33" i="2" s="1"/>
  <c r="L39" i="2"/>
  <c r="N30" i="2"/>
  <c r="O30" i="2" s="1"/>
  <c r="V30" i="2"/>
  <c r="N27" i="2"/>
  <c r="O27" i="2" s="1"/>
  <c r="BD29" i="2"/>
  <c r="U67" i="3"/>
  <c r="S69" i="3"/>
  <c r="U69" i="3" s="1"/>
  <c r="V69" i="3" s="1"/>
  <c r="BE40" i="3"/>
  <c r="BC99" i="3"/>
  <c r="BD41" i="3"/>
  <c r="AY29" i="3"/>
  <c r="BC29" i="3" s="1"/>
  <c r="AL29" i="3"/>
  <c r="AN29" i="3" s="1"/>
  <c r="AL67" i="3"/>
  <c r="AN67" i="3" s="1"/>
  <c r="AN23" i="3"/>
  <c r="N39" i="4"/>
  <c r="O39" i="4" s="1"/>
  <c r="N38" i="6"/>
  <c r="O38" i="6" s="1"/>
  <c r="V38" i="6"/>
  <c r="AN71" i="1"/>
  <c r="AN72" i="1" s="1"/>
  <c r="AI71" i="1"/>
  <c r="AJ71" i="1" s="1"/>
  <c r="L71" i="1"/>
  <c r="AS70" i="1"/>
  <c r="AT70" i="1" s="1"/>
  <c r="Z70" i="1"/>
  <c r="H70" i="1"/>
  <c r="Y37" i="1"/>
  <c r="Y40" i="1"/>
  <c r="S48" i="1"/>
  <c r="U48" i="1" s="1"/>
  <c r="V48" i="1" s="1"/>
  <c r="Q37" i="1"/>
  <c r="S37" i="1" s="1"/>
  <c r="AS46" i="1"/>
  <c r="AF46" i="1"/>
  <c r="AG46" i="1" s="1"/>
  <c r="AQ46" i="1"/>
  <c r="AI46" i="1"/>
  <c r="AJ46" i="1" s="1"/>
  <c r="O46" i="1"/>
  <c r="BD36" i="1"/>
  <c r="AS36" i="1" s="1"/>
  <c r="H33" i="1"/>
  <c r="O33" i="1" s="1"/>
  <c r="Y33" i="1"/>
  <c r="Z33" i="1" s="1"/>
  <c r="K33" i="1"/>
  <c r="L33" i="1" s="1"/>
  <c r="U33" i="1" s="1"/>
  <c r="AM33" i="1"/>
  <c r="BC32" i="1"/>
  <c r="U31" i="1"/>
  <c r="L29" i="1"/>
  <c r="U27" i="1"/>
  <c r="V27" i="1" s="1"/>
  <c r="BD29" i="1"/>
  <c r="Z29" i="1"/>
  <c r="AI71" i="2"/>
  <c r="AJ71" i="2" s="1"/>
  <c r="AZ72" i="2"/>
  <c r="AI52" i="2"/>
  <c r="AJ52" i="2" s="1"/>
  <c r="N51" i="2"/>
  <c r="O51" i="2" s="1"/>
  <c r="V51" i="2"/>
  <c r="N38" i="2"/>
  <c r="U38" i="2"/>
  <c r="V38" i="2" s="1"/>
  <c r="L37" i="2"/>
  <c r="N36" i="2"/>
  <c r="V36" i="2"/>
  <c r="BD33" i="2"/>
  <c r="N31" i="2"/>
  <c r="V31" i="2"/>
  <c r="AF30" i="2"/>
  <c r="AI30" i="2"/>
  <c r="AQ30" i="2"/>
  <c r="AJ30" i="2"/>
  <c r="AG27" i="2"/>
  <c r="AQ26" i="2"/>
  <c r="N25" i="2"/>
  <c r="O25" i="2" s="1"/>
  <c r="U25" i="2"/>
  <c r="V25" i="2" s="1"/>
  <c r="L29" i="2"/>
  <c r="S40" i="3"/>
  <c r="R41" i="3"/>
  <c r="Q99" i="3"/>
  <c r="AI47" i="3"/>
  <c r="AF47" i="3"/>
  <c r="AG47" i="3" s="1"/>
  <c r="AJ47" i="3"/>
  <c r="V47" i="3"/>
  <c r="N47" i="3"/>
  <c r="O47" i="3" s="1"/>
  <c r="AP31" i="3"/>
  <c r="AQ31" i="3" s="1"/>
  <c r="AS31" i="3"/>
  <c r="AT31" i="3" s="1"/>
  <c r="N31" i="3"/>
  <c r="V31" i="3"/>
  <c r="AG25" i="3"/>
  <c r="AQ24" i="3"/>
  <c r="AS24" i="3" s="1"/>
  <c r="AT24" i="3" s="1"/>
  <c r="L68" i="4"/>
  <c r="N66" i="4"/>
  <c r="O66" i="4" s="1"/>
  <c r="U66" i="4"/>
  <c r="V66" i="4" s="1"/>
  <c r="AM34" i="4"/>
  <c r="AM39" i="4"/>
  <c r="AY33" i="4"/>
  <c r="AZ33" i="4" s="1"/>
  <c r="AZ32" i="4"/>
  <c r="AD46" i="5"/>
  <c r="AX31" i="5"/>
  <c r="BB31" i="5" s="1"/>
  <c r="AL31" i="5"/>
  <c r="AP26" i="6"/>
  <c r="AQ26" i="6" s="1"/>
  <c r="AS26" i="6"/>
  <c r="AT26" i="6" s="1"/>
  <c r="AN70" i="2"/>
  <c r="H52" i="2"/>
  <c r="Y52" i="2"/>
  <c r="Z52" i="2" s="1"/>
  <c r="BC52" i="2"/>
  <c r="BD52" i="2" s="1"/>
  <c r="AS52" i="2" s="1"/>
  <c r="AT52" i="2" s="1"/>
  <c r="AY52" i="2"/>
  <c r="AZ52" i="2" s="1"/>
  <c r="AI50" i="2"/>
  <c r="H48" i="2"/>
  <c r="Y48" i="2"/>
  <c r="Z48" i="2" s="1"/>
  <c r="BC48" i="2"/>
  <c r="BD48" i="2" s="1"/>
  <c r="AS48" i="2" s="1"/>
  <c r="AT48" i="2" s="1"/>
  <c r="AY48" i="2"/>
  <c r="AZ48" i="2" s="1"/>
  <c r="AI48" i="2" s="1"/>
  <c r="AJ48" i="2" s="1"/>
  <c r="AG46" i="2"/>
  <c r="AG38" i="2"/>
  <c r="AB37" i="2"/>
  <c r="AX37" i="2" s="1"/>
  <c r="AN33" i="2"/>
  <c r="AS30" i="2"/>
  <c r="AT30" i="2"/>
  <c r="AT26" i="2"/>
  <c r="AP26" i="2"/>
  <c r="AF67" i="3"/>
  <c r="AG67" i="3" s="1"/>
  <c r="V67" i="3"/>
  <c r="L35" i="3"/>
  <c r="AG49" i="3"/>
  <c r="AZ46" i="3"/>
  <c r="BA46" i="3" s="1"/>
  <c r="K46" i="3"/>
  <c r="L46" i="3" s="1"/>
  <c r="AM46" i="3"/>
  <c r="AN46" i="3" s="1"/>
  <c r="X35" i="3"/>
  <c r="Z35" i="3" s="1"/>
  <c r="AS43" i="3"/>
  <c r="AT43" i="3" s="1"/>
  <c r="AI43" i="3"/>
  <c r="AJ43" i="3" s="1"/>
  <c r="V43" i="3"/>
  <c r="AM38" i="3"/>
  <c r="AN38" i="3" s="1"/>
  <c r="K38" i="3"/>
  <c r="L38" i="3" s="1"/>
  <c r="AC38" i="3"/>
  <c r="AD38" i="3" s="1"/>
  <c r="AN30" i="3"/>
  <c r="AD29" i="3"/>
  <c r="AC30" i="3"/>
  <c r="AD30" i="3" s="1"/>
  <c r="AC32" i="3"/>
  <c r="AS25" i="3"/>
  <c r="AT25" i="3" s="1"/>
  <c r="AI25" i="3"/>
  <c r="V25" i="3"/>
  <c r="BE27" i="3"/>
  <c r="AP24" i="3"/>
  <c r="N67" i="4"/>
  <c r="AS66" i="4"/>
  <c r="AT66" i="4" s="1"/>
  <c r="AN68" i="4"/>
  <c r="H68" i="4"/>
  <c r="Y34" i="4"/>
  <c r="Y39" i="4"/>
  <c r="H48" i="4"/>
  <c r="Y48" i="4"/>
  <c r="Z48" i="4" s="1"/>
  <c r="K48" i="4"/>
  <c r="L48" i="4" s="1"/>
  <c r="BC48" i="4"/>
  <c r="BD48" i="4" s="1"/>
  <c r="AM48" i="4"/>
  <c r="AP46" i="4"/>
  <c r="H46" i="4"/>
  <c r="Y46" i="4"/>
  <c r="Z46" i="4" s="1"/>
  <c r="BC46" i="4"/>
  <c r="BD46" i="4" s="1"/>
  <c r="AS46" i="4" s="1"/>
  <c r="AT46" i="4" s="1"/>
  <c r="AY46" i="4"/>
  <c r="AZ46" i="4" s="1"/>
  <c r="K46" i="4"/>
  <c r="L46" i="4" s="1"/>
  <c r="AT45" i="4"/>
  <c r="AP45" i="4"/>
  <c r="AS45" i="4"/>
  <c r="AI44" i="4"/>
  <c r="AF44" i="4"/>
  <c r="AG44" i="4" s="1"/>
  <c r="AJ44" i="4"/>
  <c r="AY43" i="4"/>
  <c r="AZ43" i="4" s="1"/>
  <c r="AI43" i="4" s="1"/>
  <c r="AJ43" i="4" s="1"/>
  <c r="K43" i="4"/>
  <c r="L43" i="4" s="1"/>
  <c r="AM43" i="4"/>
  <c r="AN43" i="4" s="1"/>
  <c r="H43" i="4"/>
  <c r="Y43" i="4"/>
  <c r="Z43" i="4" s="1"/>
  <c r="BC43" i="4"/>
  <c r="BD43" i="4" s="1"/>
  <c r="R43" i="4"/>
  <c r="S43" i="4" s="1"/>
  <c r="U43" i="4" s="1"/>
  <c r="O40" i="4"/>
  <c r="U39" i="4"/>
  <c r="V39" i="4" s="1"/>
  <c r="AM31" i="4"/>
  <c r="AN31" i="4" s="1"/>
  <c r="AM32" i="4"/>
  <c r="S29" i="4"/>
  <c r="U29" i="4" s="1"/>
  <c r="R30" i="4"/>
  <c r="R32" i="4"/>
  <c r="AS28" i="4"/>
  <c r="AT28" i="4"/>
  <c r="O28" i="4"/>
  <c r="U23" i="4"/>
  <c r="S27" i="4"/>
  <c r="L67" i="5"/>
  <c r="AP45" i="5"/>
  <c r="AS45" i="5"/>
  <c r="AT45" i="5" s="1"/>
  <c r="AQ45" i="5"/>
  <c r="AJ42" i="5"/>
  <c r="AY30" i="5"/>
  <c r="AY32" i="5"/>
  <c r="AI28" i="5"/>
  <c r="L28" i="5"/>
  <c r="K29" i="5"/>
  <c r="K30" i="5"/>
  <c r="L30" i="5" s="1"/>
  <c r="L25" i="5"/>
  <c r="K24" i="5"/>
  <c r="L24" i="5" s="1"/>
  <c r="AI23" i="5"/>
  <c r="AJ23" i="5" s="1"/>
  <c r="AF23" i="5"/>
  <c r="AG23" i="5" s="1"/>
  <c r="N45" i="6"/>
  <c r="AF43" i="7"/>
  <c r="AT46" i="1"/>
  <c r="AJ31" i="1"/>
  <c r="AJ27" i="1"/>
  <c r="V50" i="2"/>
  <c r="U47" i="2"/>
  <c r="V47" i="2" s="1"/>
  <c r="AZ41" i="2"/>
  <c r="AY43" i="2"/>
  <c r="AZ43" i="2" s="1"/>
  <c r="AP38" i="2"/>
  <c r="AQ38" i="2" s="1"/>
  <c r="AI36" i="2"/>
  <c r="AJ36" i="2"/>
  <c r="AQ36" i="2"/>
  <c r="AF34" i="2"/>
  <c r="AZ33" i="2"/>
  <c r="AI51" i="1"/>
  <c r="AJ51" i="1" s="1"/>
  <c r="AM50" i="1"/>
  <c r="K50" i="1"/>
  <c r="L50" i="1" s="1"/>
  <c r="AQ38" i="1"/>
  <c r="AC34" i="1"/>
  <c r="K34" i="1"/>
  <c r="L34" i="1" s="1"/>
  <c r="U34" i="1" s="1"/>
  <c r="Y32" i="1"/>
  <c r="Z32" i="1" s="1"/>
  <c r="AM30" i="1"/>
  <c r="Y30" i="1"/>
  <c r="Z30" i="1" s="1"/>
  <c r="R30" i="1"/>
  <c r="S30" i="1" s="1"/>
  <c r="X67" i="2"/>
  <c r="AY49" i="2"/>
  <c r="AZ49" i="2" s="1"/>
  <c r="K49" i="2"/>
  <c r="L49" i="2" s="1"/>
  <c r="U49" i="2" s="1"/>
  <c r="AM49" i="2"/>
  <c r="AN49" i="2" s="1"/>
  <c r="AS46" i="2"/>
  <c r="AT46" i="2"/>
  <c r="AI46" i="2"/>
  <c r="AJ46" i="2" s="1"/>
  <c r="V46" i="2"/>
  <c r="BD36" i="2"/>
  <c r="AS36" i="2" s="1"/>
  <c r="V35" i="2"/>
  <c r="AS34" i="2"/>
  <c r="AT34" i="2"/>
  <c r="U34" i="2"/>
  <c r="K32" i="2"/>
  <c r="L32" i="2" s="1"/>
  <c r="AM32" i="2"/>
  <c r="AN32" i="2" s="1"/>
  <c r="R32" i="2"/>
  <c r="S32" i="2" s="1"/>
  <c r="U32" i="2" s="1"/>
  <c r="AC32" i="2"/>
  <c r="AD32" i="2" s="1"/>
  <c r="U31" i="2"/>
  <c r="AI28" i="2"/>
  <c r="N26" i="2"/>
  <c r="H29" i="2"/>
  <c r="D93" i="3"/>
  <c r="AN68" i="3"/>
  <c r="AD68" i="3"/>
  <c r="AD69" i="3" s="1"/>
  <c r="H68" i="3"/>
  <c r="AB64" i="3"/>
  <c r="AN49" i="3"/>
  <c r="AP49" i="3" s="1"/>
  <c r="AQ49" i="3" s="1"/>
  <c r="AS49" i="3" s="1"/>
  <c r="L49" i="3"/>
  <c r="AN48" i="3"/>
  <c r="AD48" i="3"/>
  <c r="AC46" i="3"/>
  <c r="AD46" i="3" s="1"/>
  <c r="BA41" i="3"/>
  <c r="BA40" i="3"/>
  <c r="BD38" i="3"/>
  <c r="BE38" i="3" s="1"/>
  <c r="BE37" i="3"/>
  <c r="AS37" i="3" s="1"/>
  <c r="AT37" i="3" s="1"/>
  <c r="AM34" i="3"/>
  <c r="AN34" i="3" s="1"/>
  <c r="AM33" i="3"/>
  <c r="AN33" i="3" s="1"/>
  <c r="AL30" i="3"/>
  <c r="S29" i="3"/>
  <c r="R30" i="3"/>
  <c r="S30" i="3" s="1"/>
  <c r="R32" i="3"/>
  <c r="BA28" i="3"/>
  <c r="AS28" i="3"/>
  <c r="AJ28" i="3"/>
  <c r="AQ28" i="3"/>
  <c r="AF28" i="3"/>
  <c r="AD27" i="3"/>
  <c r="AS26" i="3"/>
  <c r="AI26" i="3"/>
  <c r="AQ26" i="3"/>
  <c r="V24" i="3"/>
  <c r="S23" i="3"/>
  <c r="S68" i="4"/>
  <c r="U68" i="4" s="1"/>
  <c r="R48" i="4"/>
  <c r="S48" i="4" s="1"/>
  <c r="U48" i="4" s="1"/>
  <c r="R46" i="4"/>
  <c r="S46" i="4" s="1"/>
  <c r="U46" i="4" s="1"/>
  <c r="AQ41" i="4"/>
  <c r="AI41" i="4"/>
  <c r="AI39" i="4"/>
  <c r="AJ39" i="4"/>
  <c r="S40" i="4"/>
  <c r="R41" i="4"/>
  <c r="S41" i="4" s="1"/>
  <c r="U41" i="4" s="1"/>
  <c r="Q34" i="4"/>
  <c r="S34" i="4" s="1"/>
  <c r="V30" i="4"/>
  <c r="U28" i="4"/>
  <c r="V28" i="4"/>
  <c r="N28" i="4"/>
  <c r="AD25" i="4"/>
  <c r="L25" i="4"/>
  <c r="K24" i="4"/>
  <c r="L24" i="4" s="1"/>
  <c r="L27" i="4" s="1"/>
  <c r="AD23" i="4"/>
  <c r="AP23" i="4" s="1"/>
  <c r="AB66" i="4"/>
  <c r="AD66" i="4" s="1"/>
  <c r="AD44" i="5"/>
  <c r="H48" i="6"/>
  <c r="Y48" i="6"/>
  <c r="Z48" i="6" s="1"/>
  <c r="AZ48" i="6"/>
  <c r="BA48" i="6" s="1"/>
  <c r="AM48" i="6"/>
  <c r="AN48" i="6" s="1"/>
  <c r="K48" i="6"/>
  <c r="L48" i="6" s="1"/>
  <c r="R48" i="6"/>
  <c r="S48" i="6" s="1"/>
  <c r="BD48" i="6"/>
  <c r="BE48" i="6" s="1"/>
  <c r="AC48" i="6"/>
  <c r="AI45" i="6"/>
  <c r="AJ45" i="6" s="1"/>
  <c r="AP44" i="6"/>
  <c r="AQ44" i="6"/>
  <c r="AS44" i="6"/>
  <c r="AT44" i="6" s="1"/>
  <c r="L40" i="6"/>
  <c r="K41" i="6"/>
  <c r="L41" i="6" s="1"/>
  <c r="J96" i="6"/>
  <c r="AS50" i="2"/>
  <c r="AT50" i="2"/>
  <c r="R43" i="2"/>
  <c r="S43" i="2" s="1"/>
  <c r="R44" i="2"/>
  <c r="L40" i="2"/>
  <c r="K41" i="2"/>
  <c r="O38" i="2"/>
  <c r="AD31" i="2"/>
  <c r="Z23" i="2"/>
  <c r="X70" i="2"/>
  <c r="Z70" i="2" s="1"/>
  <c r="AM51" i="1"/>
  <c r="AM47" i="1"/>
  <c r="Y47" i="1"/>
  <c r="Z47" i="1" s="1"/>
  <c r="AG47" i="1" s="1"/>
  <c r="R47" i="1"/>
  <c r="S47" i="1" s="1"/>
  <c r="U47" i="1" s="1"/>
  <c r="V47" i="1" s="1"/>
  <c r="J70" i="2"/>
  <c r="L70" i="2" s="1"/>
  <c r="K52" i="2"/>
  <c r="L52" i="2" s="1"/>
  <c r="AN51" i="2"/>
  <c r="AD51" i="2"/>
  <c r="AQ50" i="2"/>
  <c r="AJ50" i="2"/>
  <c r="AC49" i="2"/>
  <c r="AD49" i="2" s="1"/>
  <c r="K48" i="2"/>
  <c r="L48" i="2" s="1"/>
  <c r="U48" i="2" s="1"/>
  <c r="G43" i="2"/>
  <c r="H43" i="2" s="1"/>
  <c r="G44" i="2"/>
  <c r="H44" i="2" s="1"/>
  <c r="AT38" i="2"/>
  <c r="AT36" i="2"/>
  <c r="AZ35" i="2"/>
  <c r="AI35" i="2" s="1"/>
  <c r="AJ35" i="2" s="1"/>
  <c r="AS35" i="2"/>
  <c r="AT35" i="2"/>
  <c r="S35" i="2"/>
  <c r="U35" i="2" s="1"/>
  <c r="L33" i="2"/>
  <c r="Z31" i="2"/>
  <c r="AT28" i="2"/>
  <c r="AP28" i="2"/>
  <c r="AS26" i="2"/>
  <c r="AI23" i="2"/>
  <c r="AJ23" i="2" s="1"/>
  <c r="AD29" i="2"/>
  <c r="U23" i="2"/>
  <c r="V23" i="2" s="1"/>
  <c r="S29" i="2"/>
  <c r="U29" i="2" s="1"/>
  <c r="AJ67" i="3"/>
  <c r="X99" i="3"/>
  <c r="Y41" i="3"/>
  <c r="L48" i="3"/>
  <c r="R46" i="3"/>
  <c r="S46" i="3" s="1"/>
  <c r="U46" i="3" s="1"/>
  <c r="AN44" i="3"/>
  <c r="AD44" i="3"/>
  <c r="AQ43" i="3"/>
  <c r="AZ38" i="3"/>
  <c r="BA38" i="3" s="1"/>
  <c r="R38" i="3"/>
  <c r="S38" i="3" s="1"/>
  <c r="U38" i="3" s="1"/>
  <c r="BA35" i="3"/>
  <c r="AY93" i="3"/>
  <c r="AT32" i="3"/>
  <c r="Z29" i="3"/>
  <c r="AQ25" i="3"/>
  <c r="AJ25" i="3"/>
  <c r="U24" i="3"/>
  <c r="AI23" i="3"/>
  <c r="AJ23" i="3"/>
  <c r="S67" i="4"/>
  <c r="U67" i="4" s="1"/>
  <c r="V67" i="4" s="1"/>
  <c r="AP66" i="4"/>
  <c r="AC48" i="4"/>
  <c r="AC46" i="4"/>
  <c r="AD46" i="4" s="1"/>
  <c r="AD42" i="4"/>
  <c r="V42" i="4"/>
  <c r="AD34" i="4"/>
  <c r="AB92" i="4"/>
  <c r="H34" i="4"/>
  <c r="F92" i="4"/>
  <c r="D95" i="4" s="1"/>
  <c r="AZ31" i="4"/>
  <c r="AX30" i="4"/>
  <c r="AL30" i="4"/>
  <c r="AN30" i="4" s="1"/>
  <c r="AX29" i="4"/>
  <c r="AL29" i="4"/>
  <c r="AN29" i="4" s="1"/>
  <c r="AD28" i="4"/>
  <c r="AC29" i="4"/>
  <c r="U26" i="4"/>
  <c r="AZ27" i="4"/>
  <c r="V66" i="5"/>
  <c r="N66" i="5"/>
  <c r="O66" i="5" s="1"/>
  <c r="AD47" i="5"/>
  <c r="AP47" i="5" s="1"/>
  <c r="U47" i="5"/>
  <c r="V47" i="5" s="1"/>
  <c r="BD40" i="5"/>
  <c r="AY39" i="5"/>
  <c r="AZ38" i="5"/>
  <c r="AX97" i="5"/>
  <c r="AM35" i="5"/>
  <c r="AN35" i="5" s="1"/>
  <c r="G36" i="5"/>
  <c r="K35" i="5"/>
  <c r="L35" i="5" s="1"/>
  <c r="AC35" i="5"/>
  <c r="AD35" i="5" s="1"/>
  <c r="R35" i="5"/>
  <c r="S35" i="5" s="1"/>
  <c r="U35" i="5" s="1"/>
  <c r="AY35" i="5"/>
  <c r="AZ35" i="5" s="1"/>
  <c r="BC35" i="5"/>
  <c r="BD35" i="5" s="1"/>
  <c r="H35" i="5"/>
  <c r="Y35" i="5"/>
  <c r="Z35" i="5" s="1"/>
  <c r="N26" i="6"/>
  <c r="V26" i="6"/>
  <c r="AF65" i="7"/>
  <c r="AG65" i="7" s="1"/>
  <c r="Z67" i="7"/>
  <c r="BC51" i="2"/>
  <c r="BD51" i="2" s="1"/>
  <c r="Y51" i="2"/>
  <c r="Z51" i="2" s="1"/>
  <c r="Y47" i="2"/>
  <c r="Z47" i="2" s="1"/>
  <c r="AZ48" i="3"/>
  <c r="BA48" i="3" s="1"/>
  <c r="Y48" i="3"/>
  <c r="Z48" i="3" s="1"/>
  <c r="Y44" i="3"/>
  <c r="Z44" i="3" s="1"/>
  <c r="R35" i="3"/>
  <c r="Y31" i="3"/>
  <c r="Z31" i="3" s="1"/>
  <c r="Y30" i="3"/>
  <c r="Z30" i="3" s="1"/>
  <c r="AZ29" i="3"/>
  <c r="K47" i="4"/>
  <c r="L47" i="4" s="1"/>
  <c r="AM47" i="4"/>
  <c r="BC47" i="4"/>
  <c r="BD47" i="4" s="1"/>
  <c r="L44" i="4"/>
  <c r="BD28" i="4"/>
  <c r="BC29" i="4"/>
  <c r="AS66" i="5"/>
  <c r="AT66" i="5" s="1"/>
  <c r="R38" i="5"/>
  <c r="R33" i="5"/>
  <c r="H47" i="5"/>
  <c r="Y47" i="5"/>
  <c r="Z47" i="5" s="1"/>
  <c r="AY47" i="5"/>
  <c r="AZ47" i="5" s="1"/>
  <c r="H45" i="5"/>
  <c r="Y45" i="5"/>
  <c r="Z45" i="5" s="1"/>
  <c r="AF45" i="5" s="1"/>
  <c r="BC45" i="5"/>
  <c r="BD45" i="5" s="1"/>
  <c r="AY45" i="5"/>
  <c r="AZ45" i="5" s="1"/>
  <c r="AI45" i="5" s="1"/>
  <c r="AJ45" i="5" s="1"/>
  <c r="AL33" i="5"/>
  <c r="AB33" i="5"/>
  <c r="AX33" i="5" s="1"/>
  <c r="AP41" i="5"/>
  <c r="AQ41" i="5" s="1"/>
  <c r="H34" i="5"/>
  <c r="O32" i="5"/>
  <c r="AL30" i="5"/>
  <c r="AX30" i="5"/>
  <c r="BB30" i="5" s="1"/>
  <c r="AD30" i="5"/>
  <c r="N26" i="5"/>
  <c r="V26" i="5"/>
  <c r="N23" i="5"/>
  <c r="O23" i="5" s="1"/>
  <c r="L27" i="5"/>
  <c r="D98" i="6"/>
  <c r="O68" i="6"/>
  <c r="U67" i="6"/>
  <c r="V67" i="6" s="1"/>
  <c r="S69" i="6"/>
  <c r="L35" i="6"/>
  <c r="J92" i="6"/>
  <c r="J93" i="6" s="1"/>
  <c r="AD47" i="6"/>
  <c r="AY47" i="6"/>
  <c r="BC47" i="6" s="1"/>
  <c r="BE47" i="6" s="1"/>
  <c r="AZ41" i="6"/>
  <c r="BA40" i="6"/>
  <c r="AY96" i="6"/>
  <c r="AY47" i="4"/>
  <c r="AZ47" i="4" s="1"/>
  <c r="AC47" i="4"/>
  <c r="AM36" i="4"/>
  <c r="AN36" i="4" s="1"/>
  <c r="G37" i="4"/>
  <c r="K36" i="4"/>
  <c r="L36" i="4" s="1"/>
  <c r="AC36" i="4"/>
  <c r="AD36" i="4" s="1"/>
  <c r="K34" i="4"/>
  <c r="V23" i="4"/>
  <c r="AZ67" i="5"/>
  <c r="AD65" i="5"/>
  <c r="H65" i="5"/>
  <c r="K38" i="5"/>
  <c r="X62" i="5"/>
  <c r="AB62" i="5"/>
  <c r="K46" i="5"/>
  <c r="L46" i="5" s="1"/>
  <c r="AM46" i="5"/>
  <c r="AN46" i="5" s="1"/>
  <c r="BC46" i="5"/>
  <c r="BD46" i="5" s="1"/>
  <c r="Q33" i="5"/>
  <c r="AY42" i="5"/>
  <c r="AZ42" i="5" s="1"/>
  <c r="AI42" i="5" s="1"/>
  <c r="K42" i="5"/>
  <c r="L42" i="5" s="1"/>
  <c r="R42" i="5"/>
  <c r="S42" i="5" s="1"/>
  <c r="Y42" i="5"/>
  <c r="Z42" i="5" s="1"/>
  <c r="AM42" i="5"/>
  <c r="AN42" i="5" s="1"/>
  <c r="BC42" i="5"/>
  <c r="BD42" i="5" s="1"/>
  <c r="K33" i="5"/>
  <c r="AX32" i="5"/>
  <c r="BB32" i="5" s="1"/>
  <c r="BD32" i="5" s="1"/>
  <c r="AD32" i="5"/>
  <c r="U26" i="5"/>
  <c r="AN35" i="6"/>
  <c r="AL92" i="6"/>
  <c r="Y25" i="4"/>
  <c r="BC44" i="5"/>
  <c r="BD44" i="5" s="1"/>
  <c r="AS44" i="5" s="1"/>
  <c r="AT44" i="5" s="1"/>
  <c r="Y44" i="5"/>
  <c r="Z44" i="5" s="1"/>
  <c r="H33" i="5"/>
  <c r="BD30" i="5"/>
  <c r="BC31" i="5"/>
  <c r="AN28" i="5"/>
  <c r="AM29" i="5"/>
  <c r="H27" i="5"/>
  <c r="D93" i="6"/>
  <c r="V68" i="6"/>
  <c r="Z69" i="6"/>
  <c r="L69" i="6"/>
  <c r="N67" i="6"/>
  <c r="O67" i="6" s="1"/>
  <c r="N49" i="6"/>
  <c r="V49" i="6"/>
  <c r="AG46" i="6"/>
  <c r="V46" i="6"/>
  <c r="S45" i="6"/>
  <c r="U45" i="6" s="1"/>
  <c r="V45" i="6" s="1"/>
  <c r="AI37" i="6"/>
  <c r="AJ37" i="6" s="1"/>
  <c r="AF37" i="6"/>
  <c r="AG37" i="6" s="1"/>
  <c r="V67" i="7"/>
  <c r="U46" i="7"/>
  <c r="V46" i="7" s="1"/>
  <c r="J33" i="5"/>
  <c r="S41" i="5"/>
  <c r="U41" i="5" s="1"/>
  <c r="V41" i="5" s="1"/>
  <c r="BD39" i="5"/>
  <c r="AD31" i="5"/>
  <c r="AD29" i="5"/>
  <c r="AX29" i="5"/>
  <c r="BB29" i="5" s="1"/>
  <c r="BD29" i="5" s="1"/>
  <c r="Z28" i="5"/>
  <c r="Y29" i="5"/>
  <c r="AF26" i="5"/>
  <c r="AG26" i="5"/>
  <c r="BD25" i="5"/>
  <c r="BC24" i="5"/>
  <c r="BD24" i="5" s="1"/>
  <c r="BD27" i="5" s="1"/>
  <c r="AN25" i="5"/>
  <c r="AM24" i="5"/>
  <c r="AN24" i="5" s="1"/>
  <c r="U23" i="5"/>
  <c r="V23" i="5" s="1"/>
  <c r="S27" i="5"/>
  <c r="U27" i="5" s="1"/>
  <c r="AD67" i="6"/>
  <c r="BE46" i="6"/>
  <c r="O46" i="6"/>
  <c r="AP45" i="6"/>
  <c r="AQ45" i="6" s="1"/>
  <c r="N44" i="6"/>
  <c r="O44" i="6" s="1"/>
  <c r="V44" i="6"/>
  <c r="AF32" i="6"/>
  <c r="AG32" i="6" s="1"/>
  <c r="AY31" i="6"/>
  <c r="AL31" i="6"/>
  <c r="AN31" i="6" s="1"/>
  <c r="AF29" i="6"/>
  <c r="AG29" i="6"/>
  <c r="O29" i="6"/>
  <c r="H36" i="6"/>
  <c r="AN46" i="7"/>
  <c r="AS40" i="6"/>
  <c r="AT40" i="6" s="1"/>
  <c r="AQ46" i="6"/>
  <c r="O45" i="6"/>
  <c r="AJ44" i="6"/>
  <c r="AQ43" i="6"/>
  <c r="V43" i="6"/>
  <c r="AC42" i="6"/>
  <c r="AD42" i="6" s="1"/>
  <c r="BE41" i="6"/>
  <c r="AI38" i="6"/>
  <c r="AJ38" i="6" s="1"/>
  <c r="U37" i="6"/>
  <c r="AP34" i="6"/>
  <c r="AQ34" i="6"/>
  <c r="AB30" i="6"/>
  <c r="BA29" i="6"/>
  <c r="AI29" i="6" s="1"/>
  <c r="BC29" i="6"/>
  <c r="V29" i="6"/>
  <c r="U26" i="6"/>
  <c r="L28" i="6"/>
  <c r="U28" i="6" s="1"/>
  <c r="AF41" i="7"/>
  <c r="AD25" i="5"/>
  <c r="Y25" i="5"/>
  <c r="S25" i="5"/>
  <c r="U25" i="5" s="1"/>
  <c r="AS68" i="6"/>
  <c r="AT68" i="6" s="1"/>
  <c r="X64" i="6"/>
  <c r="AN49" i="6"/>
  <c r="AF49" i="6"/>
  <c r="AS47" i="6"/>
  <c r="AT47" i="6" s="1"/>
  <c r="BA46" i="6"/>
  <c r="AI46" i="6" s="1"/>
  <c r="AJ46" i="6" s="1"/>
  <c r="BE45" i="6"/>
  <c r="AS45" i="6" s="1"/>
  <c r="AT45" i="6" s="1"/>
  <c r="AB35" i="6"/>
  <c r="AY35" i="6" s="1"/>
  <c r="AI44" i="6"/>
  <c r="R40" i="6"/>
  <c r="AN38" i="6"/>
  <c r="AP37" i="6"/>
  <c r="AQ37" i="6" s="1"/>
  <c r="N33" i="6"/>
  <c r="BA26" i="6"/>
  <c r="AI26" i="6" s="1"/>
  <c r="AZ25" i="6"/>
  <c r="BA25" i="6" s="1"/>
  <c r="AJ26" i="6"/>
  <c r="BA28" i="6"/>
  <c r="N66" i="7"/>
  <c r="O66" i="7" s="1"/>
  <c r="U66" i="7"/>
  <c r="V66" i="7" s="1"/>
  <c r="AP65" i="7"/>
  <c r="AN67" i="7"/>
  <c r="AS65" i="7"/>
  <c r="AT65" i="7"/>
  <c r="V65" i="7"/>
  <c r="AQ47" i="7"/>
  <c r="AS47" i="7" s="1"/>
  <c r="AF47" i="7"/>
  <c r="H42" i="7"/>
  <c r="Y42" i="7"/>
  <c r="Z42" i="7" s="1"/>
  <c r="BC42" i="7"/>
  <c r="BD42" i="7" s="1"/>
  <c r="AM42" i="7"/>
  <c r="AN42" i="7" s="1"/>
  <c r="K42" i="7"/>
  <c r="L42" i="7" s="1"/>
  <c r="R42" i="7"/>
  <c r="S42" i="7" s="1"/>
  <c r="U42" i="7" s="1"/>
  <c r="AY42" i="7"/>
  <c r="AZ42" i="7" s="1"/>
  <c r="AI42" i="7" s="1"/>
  <c r="AJ42" i="7" s="1"/>
  <c r="AG41" i="7"/>
  <c r="AM31" i="7"/>
  <c r="AN31" i="7" s="1"/>
  <c r="S35" i="6"/>
  <c r="U35" i="6" s="1"/>
  <c r="L47" i="6"/>
  <c r="AS46" i="6"/>
  <c r="AT46" i="6" s="1"/>
  <c r="Z45" i="6"/>
  <c r="AF45" i="6" s="1"/>
  <c r="AM41" i="6"/>
  <c r="AP40" i="6"/>
  <c r="AQ40" i="6" s="1"/>
  <c r="U38" i="6"/>
  <c r="BE37" i="6"/>
  <c r="AS37" i="6" s="1"/>
  <c r="AT37" i="6" s="1"/>
  <c r="N37" i="6"/>
  <c r="V37" i="6"/>
  <c r="AD35" i="6"/>
  <c r="AI34" i="6"/>
  <c r="AJ34" i="6" s="1"/>
  <c r="AF34" i="6"/>
  <c r="AS32" i="6"/>
  <c r="AT32" i="6" s="1"/>
  <c r="AP32" i="6"/>
  <c r="AQ32" i="6"/>
  <c r="BE29" i="6"/>
  <c r="AQ29" i="6"/>
  <c r="AS29" i="6"/>
  <c r="AT29" i="6"/>
  <c r="O26" i="6"/>
  <c r="AS24" i="6"/>
  <c r="AT24" i="6" s="1"/>
  <c r="AP24" i="6"/>
  <c r="AQ24" i="6" s="1"/>
  <c r="AN28" i="6"/>
  <c r="BB45" i="7"/>
  <c r="BD45" i="7" s="1"/>
  <c r="AZ45" i="7"/>
  <c r="AF42" i="7"/>
  <c r="Y25" i="6"/>
  <c r="Z25" i="6" s="1"/>
  <c r="Z28" i="6" s="1"/>
  <c r="Z26" i="6"/>
  <c r="AF26" i="6" s="1"/>
  <c r="AN38" i="7"/>
  <c r="AM39" i="7"/>
  <c r="AN47" i="7"/>
  <c r="AP47" i="7" s="1"/>
  <c r="AT47" i="7"/>
  <c r="K44" i="7"/>
  <c r="L44" i="7" s="1"/>
  <c r="AM44" i="7"/>
  <c r="AN44" i="7" s="1"/>
  <c r="R44" i="7"/>
  <c r="S44" i="7" s="1"/>
  <c r="U44" i="7" s="1"/>
  <c r="Y44" i="7"/>
  <c r="Z44" i="7" s="1"/>
  <c r="BC44" i="7"/>
  <c r="BD44" i="7" s="1"/>
  <c r="AD33" i="7"/>
  <c r="AX33" i="7"/>
  <c r="AX30" i="7"/>
  <c r="BB30" i="7" s="1"/>
  <c r="AL30" i="7"/>
  <c r="AN30" i="7" s="1"/>
  <c r="AC32" i="7"/>
  <c r="AD32" i="7" s="1"/>
  <c r="AC30" i="7"/>
  <c r="AD29" i="7"/>
  <c r="AS26" i="7"/>
  <c r="AP26" i="7"/>
  <c r="AT26" i="7"/>
  <c r="AY24" i="7"/>
  <c r="AZ24" i="7" s="1"/>
  <c r="AZ25" i="7"/>
  <c r="AI25" i="7" s="1"/>
  <c r="AJ25" i="7" s="1"/>
  <c r="AI43" i="8"/>
  <c r="AJ43" i="8"/>
  <c r="AF43" i="8"/>
  <c r="AG43" i="8" s="1"/>
  <c r="AT33" i="8"/>
  <c r="AP33" i="8"/>
  <c r="AQ33" i="8" s="1"/>
  <c r="AS33" i="8"/>
  <c r="O37" i="6"/>
  <c r="N30" i="6"/>
  <c r="AD28" i="6"/>
  <c r="AT66" i="7"/>
  <c r="R33" i="7"/>
  <c r="R38" i="7"/>
  <c r="X62" i="7"/>
  <c r="AG45" i="7"/>
  <c r="AC44" i="7"/>
  <c r="AD44" i="7" s="1"/>
  <c r="X33" i="7"/>
  <c r="AY43" i="7"/>
  <c r="AZ43" i="7" s="1"/>
  <c r="AI43" i="7" s="1"/>
  <c r="AJ43" i="7" s="1"/>
  <c r="K43" i="7"/>
  <c r="L43" i="7" s="1"/>
  <c r="R43" i="7"/>
  <c r="S43" i="7" s="1"/>
  <c r="U43" i="7" s="1"/>
  <c r="Y43" i="7"/>
  <c r="Z43" i="7" s="1"/>
  <c r="AM43" i="7"/>
  <c r="AN43" i="7" s="1"/>
  <c r="BC43" i="7"/>
  <c r="BD43" i="7" s="1"/>
  <c r="AZ39" i="7"/>
  <c r="BC39" i="7"/>
  <c r="BD38" i="7"/>
  <c r="AD38" i="7"/>
  <c r="AC39" i="7"/>
  <c r="AM33" i="7"/>
  <c r="Z29" i="7"/>
  <c r="Y30" i="7"/>
  <c r="Y32" i="7"/>
  <c r="Z32" i="7" s="1"/>
  <c r="AG32" i="7" s="1"/>
  <c r="L25" i="7"/>
  <c r="K24" i="7"/>
  <c r="L24" i="7" s="1"/>
  <c r="AS33" i="6"/>
  <c r="BA32" i="6"/>
  <c r="AI32" i="6" s="1"/>
  <c r="AJ32" i="6" s="1"/>
  <c r="AD31" i="6"/>
  <c r="S30" i="6"/>
  <c r="AT27" i="6"/>
  <c r="AI24" i="6"/>
  <c r="AJ24" i="6" s="1"/>
  <c r="AZ67" i="7"/>
  <c r="AI65" i="7"/>
  <c r="AJ65" i="7" s="1"/>
  <c r="H65" i="7"/>
  <c r="K33" i="7"/>
  <c r="K38" i="7"/>
  <c r="AN45" i="7"/>
  <c r="AI45" i="7"/>
  <c r="AJ45" i="7" s="1"/>
  <c r="V45" i="7"/>
  <c r="AZ41" i="7"/>
  <c r="AI41" i="7" s="1"/>
  <c r="AJ41" i="7" s="1"/>
  <c r="AN41" i="7"/>
  <c r="AZ40" i="7"/>
  <c r="H38" i="7"/>
  <c r="G39" i="7"/>
  <c r="H39" i="7" s="1"/>
  <c r="H34" i="7"/>
  <c r="AP23" i="7"/>
  <c r="AQ23" i="7" s="1"/>
  <c r="AS23" i="7"/>
  <c r="AT23" i="7" s="1"/>
  <c r="AP48" i="8"/>
  <c r="AQ48" i="8" s="1"/>
  <c r="H44" i="8"/>
  <c r="Y44" i="8"/>
  <c r="Z44" i="8" s="1"/>
  <c r="BC44" i="8"/>
  <c r="BD44" i="8" s="1"/>
  <c r="AY44" i="8"/>
  <c r="AZ44" i="8" s="1"/>
  <c r="R44" i="8"/>
  <c r="S44" i="8" s="1"/>
  <c r="AC44" i="8"/>
  <c r="AD44" i="8" s="1"/>
  <c r="AM44" i="8"/>
  <c r="AN44" i="8" s="1"/>
  <c r="K44" i="8"/>
  <c r="L44" i="8" s="1"/>
  <c r="AI40" i="8"/>
  <c r="AJ40" i="8" s="1"/>
  <c r="AX29" i="8"/>
  <c r="BB29" i="8" s="1"/>
  <c r="BD29" i="8" s="1"/>
  <c r="Z29" i="8"/>
  <c r="AB29" i="8"/>
  <c r="AL29" i="8" s="1"/>
  <c r="AN29" i="8" s="1"/>
  <c r="AF35" i="7"/>
  <c r="AG35" i="7" s="1"/>
  <c r="AT32" i="7"/>
  <c r="AP32" i="7"/>
  <c r="BC30" i="7"/>
  <c r="BC32" i="7"/>
  <c r="BD32" i="7" s="1"/>
  <c r="AS32" i="7" s="1"/>
  <c r="L28" i="7"/>
  <c r="K29" i="7"/>
  <c r="AG25" i="7"/>
  <c r="Z27" i="7"/>
  <c r="O68" i="8"/>
  <c r="J35" i="8"/>
  <c r="X35" i="8"/>
  <c r="AX45" i="8"/>
  <c r="BB45" i="8" s="1"/>
  <c r="BD45" i="8" s="1"/>
  <c r="AZ42" i="8"/>
  <c r="AI42" i="8" s="1"/>
  <c r="BB42" i="8"/>
  <c r="AI33" i="8"/>
  <c r="AJ33" i="8" s="1"/>
  <c r="AF33" i="8"/>
  <c r="AT32" i="8"/>
  <c r="AP32" i="8"/>
  <c r="AQ32" i="8" s="1"/>
  <c r="AC24" i="8"/>
  <c r="AD24" i="8" s="1"/>
  <c r="AD25" i="8"/>
  <c r="AF23" i="8"/>
  <c r="AG23" i="8" s="1"/>
  <c r="AD27" i="8"/>
  <c r="AI23" i="8"/>
  <c r="AJ23" i="8" s="1"/>
  <c r="L47" i="7"/>
  <c r="AD46" i="7"/>
  <c r="H46" i="7"/>
  <c r="Y46" i="7"/>
  <c r="Z46" i="7" s="1"/>
  <c r="AY46" i="7"/>
  <c r="AZ46" i="7" s="1"/>
  <c r="L41" i="7"/>
  <c r="U35" i="7"/>
  <c r="V35" i="7" s="1"/>
  <c r="AQ28" i="7"/>
  <c r="AJ28" i="7"/>
  <c r="AG26" i="7"/>
  <c r="V26" i="7"/>
  <c r="AF23" i="7"/>
  <c r="AG23" i="7" s="1"/>
  <c r="V23" i="7"/>
  <c r="V68" i="8"/>
  <c r="AB67" i="8"/>
  <c r="AD67" i="8" s="1"/>
  <c r="AF49" i="8"/>
  <c r="U49" i="8"/>
  <c r="AG46" i="8"/>
  <c r="AY45" i="8"/>
  <c r="AZ45" i="8" s="1"/>
  <c r="K45" i="8"/>
  <c r="L45" i="8" s="1"/>
  <c r="AM45" i="8"/>
  <c r="AN45" i="8" s="1"/>
  <c r="R45" i="8"/>
  <c r="S45" i="8" s="1"/>
  <c r="U45" i="8" s="1"/>
  <c r="AC45" i="8"/>
  <c r="AD45" i="8" s="1"/>
  <c r="AL43" i="8"/>
  <c r="AN43" i="8" s="1"/>
  <c r="H34" i="8"/>
  <c r="O34" i="8" s="1"/>
  <c r="K34" i="8"/>
  <c r="L34" i="8" s="1"/>
  <c r="R34" i="8"/>
  <c r="S34" i="8" s="1"/>
  <c r="U34" i="8" s="1"/>
  <c r="Y34" i="8"/>
  <c r="Z34" i="8" s="1"/>
  <c r="AG34" i="8" s="1"/>
  <c r="AM34" i="8"/>
  <c r="AN34" i="8" s="1"/>
  <c r="BC34" i="8"/>
  <c r="BD34" i="8" s="1"/>
  <c r="AC34" i="8"/>
  <c r="AD34" i="8" s="1"/>
  <c r="AY34" i="8"/>
  <c r="AZ34" i="8" s="1"/>
  <c r="H35" i="7"/>
  <c r="AY35" i="7"/>
  <c r="AZ35" i="7" s="1"/>
  <c r="AI35" i="7" s="1"/>
  <c r="AJ35" i="7" s="1"/>
  <c r="AM35" i="7"/>
  <c r="AN35" i="7" s="1"/>
  <c r="G36" i="7"/>
  <c r="S30" i="7"/>
  <c r="R31" i="7"/>
  <c r="S31" i="7" s="1"/>
  <c r="K30" i="7"/>
  <c r="L30" i="7" s="1"/>
  <c r="AX29" i="7"/>
  <c r="BB29" i="7" s="1"/>
  <c r="BD29" i="7" s="1"/>
  <c r="AZ28" i="7"/>
  <c r="AY29" i="7"/>
  <c r="AP28" i="7"/>
  <c r="AI28" i="7"/>
  <c r="U26" i="7"/>
  <c r="AI23" i="7"/>
  <c r="AJ23" i="7" s="1"/>
  <c r="AD27" i="7"/>
  <c r="U23" i="7"/>
  <c r="S27" i="7"/>
  <c r="AL92" i="8"/>
  <c r="AN68" i="8"/>
  <c r="AI68" i="8"/>
  <c r="AJ68" i="8" s="1"/>
  <c r="Z69" i="8"/>
  <c r="H67" i="8"/>
  <c r="K37" i="8"/>
  <c r="K35" i="8"/>
  <c r="U48" i="8"/>
  <c r="V48" i="8" s="1"/>
  <c r="L47" i="8"/>
  <c r="AI46" i="8"/>
  <c r="AJ46" i="8"/>
  <c r="L67" i="8"/>
  <c r="AM40" i="8"/>
  <c r="AN40" i="8" s="1"/>
  <c r="AN37" i="8"/>
  <c r="BD49" i="8"/>
  <c r="AG49" i="8"/>
  <c r="H48" i="8"/>
  <c r="Y48" i="8"/>
  <c r="Z48" i="8" s="1"/>
  <c r="BC48" i="8"/>
  <c r="BD48" i="8" s="1"/>
  <c r="AY48" i="8"/>
  <c r="AZ48" i="8" s="1"/>
  <c r="AT47" i="8"/>
  <c r="AP47" i="8"/>
  <c r="AQ47" i="8" s="1"/>
  <c r="AL35" i="8"/>
  <c r="AN35" i="8" s="1"/>
  <c r="AJ42" i="8"/>
  <c r="AQ42" i="8"/>
  <c r="AF32" i="8"/>
  <c r="AD29" i="8"/>
  <c r="N29" i="8"/>
  <c r="V29" i="8"/>
  <c r="AQ26" i="7"/>
  <c r="BC25" i="7"/>
  <c r="AM25" i="7"/>
  <c r="S67" i="8"/>
  <c r="AY49" i="8"/>
  <c r="AZ49" i="8" s="1"/>
  <c r="AI49" i="8" s="1"/>
  <c r="AJ49" i="8" s="1"/>
  <c r="K49" i="8"/>
  <c r="L49" i="8" s="1"/>
  <c r="AM49" i="8"/>
  <c r="AN49" i="8" s="1"/>
  <c r="AI47" i="8"/>
  <c r="AJ47" i="8" s="1"/>
  <c r="L46" i="8"/>
  <c r="U46" i="8" s="1"/>
  <c r="AB35" i="8"/>
  <c r="AX35" i="8" s="1"/>
  <c r="AD41" i="8"/>
  <c r="AM38" i="8"/>
  <c r="BD37" i="8"/>
  <c r="BC38" i="8"/>
  <c r="BC41" i="8"/>
  <c r="BD41" i="8" s="1"/>
  <c r="H37" i="8"/>
  <c r="G38" i="8"/>
  <c r="AT31" i="8"/>
  <c r="AS31" i="8"/>
  <c r="AF30" i="8"/>
  <c r="AG30" i="8" s="1"/>
  <c r="AF28" i="8"/>
  <c r="AI28" i="8"/>
  <c r="AJ28" i="8"/>
  <c r="H27" i="8"/>
  <c r="X64" i="8"/>
  <c r="H32" i="8"/>
  <c r="O32" i="8" s="1"/>
  <c r="K32" i="8"/>
  <c r="L32" i="8" s="1"/>
  <c r="R32" i="8"/>
  <c r="S32" i="8" s="1"/>
  <c r="U32" i="8" s="1"/>
  <c r="AY32" i="8"/>
  <c r="AZ32" i="8" s="1"/>
  <c r="AI32" i="8" s="1"/>
  <c r="AJ32" i="8" s="1"/>
  <c r="AZ29" i="8"/>
  <c r="K25" i="8"/>
  <c r="AM25" i="8"/>
  <c r="BC25" i="8"/>
  <c r="R25" i="8"/>
  <c r="Y25" i="8"/>
  <c r="AY25" i="8"/>
  <c r="U23" i="8"/>
  <c r="S35" i="8"/>
  <c r="AM46" i="8"/>
  <c r="AN46" i="8" s="1"/>
  <c r="AI38" i="8"/>
  <c r="AJ38" i="8" s="1"/>
  <c r="R37" i="8"/>
  <c r="N31" i="8"/>
  <c r="V31" i="8"/>
  <c r="S29" i="8"/>
  <c r="U29" i="8" s="1"/>
  <c r="R31" i="8"/>
  <c r="S31" i="8" s="1"/>
  <c r="U31" i="8" s="1"/>
  <c r="AC31" i="8"/>
  <c r="AD31" i="8" s="1"/>
  <c r="K30" i="8"/>
  <c r="L30" i="8" s="1"/>
  <c r="AM30" i="8"/>
  <c r="AN30" i="8" s="1"/>
  <c r="AZ28" i="8"/>
  <c r="K28" i="8"/>
  <c r="L28" i="8" s="1"/>
  <c r="R28" i="8"/>
  <c r="S28" i="8" s="1"/>
  <c r="Y28" i="8"/>
  <c r="Z28" i="8" s="1"/>
  <c r="AM28" i="8"/>
  <c r="AN28" i="8" s="1"/>
  <c r="AZ30" i="8"/>
  <c r="AI30" i="8" s="1"/>
  <c r="AJ30" i="8" s="1"/>
  <c r="AI26" i="8"/>
  <c r="AQ26" i="8"/>
  <c r="AS67" i="6" l="1"/>
  <c r="AT67" i="6" s="1"/>
  <c r="AN69" i="6"/>
  <c r="AP67" i="6"/>
  <c r="AQ67" i="6" s="1"/>
  <c r="AP66" i="7"/>
  <c r="AQ66" i="7" s="1"/>
  <c r="AI66" i="7"/>
  <c r="AJ66" i="7" s="1"/>
  <c r="AF66" i="7"/>
  <c r="AG66" i="7" s="1"/>
  <c r="AI41" i="5"/>
  <c r="AJ41" i="5" s="1"/>
  <c r="AQ65" i="7"/>
  <c r="AI68" i="6"/>
  <c r="AJ68" i="6" s="1"/>
  <c r="AF67" i="4"/>
  <c r="AG67" i="4" s="1"/>
  <c r="AF66" i="5"/>
  <c r="AG66" i="5" s="1"/>
  <c r="AL41" i="3"/>
  <c r="AZ32" i="5"/>
  <c r="AI32" i="5" s="1"/>
  <c r="AJ32" i="5" s="1"/>
  <c r="AF68" i="6"/>
  <c r="AG68" i="6" s="1"/>
  <c r="AJ67" i="4"/>
  <c r="BA43" i="6"/>
  <c r="AI43" i="6" s="1"/>
  <c r="AJ43" i="6" s="1"/>
  <c r="BC43" i="6"/>
  <c r="BE43" i="6" s="1"/>
  <c r="AS43" i="6" s="1"/>
  <c r="AT43" i="6" s="1"/>
  <c r="AZ40" i="4"/>
  <c r="AI40" i="4" s="1"/>
  <c r="AJ40" i="4" s="1"/>
  <c r="AI67" i="8"/>
  <c r="AJ67" i="8"/>
  <c r="AF67" i="8"/>
  <c r="AG67" i="8" s="1"/>
  <c r="AD69" i="8"/>
  <c r="AP29" i="8"/>
  <c r="AS29" i="8"/>
  <c r="AT29" i="8" s="1"/>
  <c r="L72" i="2"/>
  <c r="N70" i="2"/>
  <c r="O70" i="2" s="1"/>
  <c r="U70" i="2"/>
  <c r="V70" i="2" s="1"/>
  <c r="AS29" i="7"/>
  <c r="AT29" i="7" s="1"/>
  <c r="AT30" i="7"/>
  <c r="U34" i="4"/>
  <c r="AP32" i="1"/>
  <c r="AQ32" i="1" s="1"/>
  <c r="AS32" i="1"/>
  <c r="AT32" i="1" s="1"/>
  <c r="AS72" i="1"/>
  <c r="AT72" i="1" s="1"/>
  <c r="AI69" i="3"/>
  <c r="AJ69" i="3" s="1"/>
  <c r="AF69" i="3"/>
  <c r="AG69" i="3" s="1"/>
  <c r="AI31" i="8"/>
  <c r="AJ31" i="8"/>
  <c r="AF31" i="8"/>
  <c r="AG31" i="8" s="1"/>
  <c r="AF45" i="8"/>
  <c r="AG45" i="8" s="1"/>
  <c r="AI45" i="8"/>
  <c r="AJ45" i="8" s="1"/>
  <c r="AP43" i="8"/>
  <c r="AQ43" i="8" s="1"/>
  <c r="AS43" i="8"/>
  <c r="AT43" i="8" s="1"/>
  <c r="N44" i="8"/>
  <c r="AP41" i="7"/>
  <c r="AQ41" i="7" s="1"/>
  <c r="AS41" i="7"/>
  <c r="AT41" i="7" s="1"/>
  <c r="V25" i="7"/>
  <c r="N25" i="7"/>
  <c r="O25" i="7" s="1"/>
  <c r="U25" i="7"/>
  <c r="BB33" i="7"/>
  <c r="BD33" i="7" s="1"/>
  <c r="AZ33" i="7"/>
  <c r="AI33" i="7" s="1"/>
  <c r="AJ33" i="7" s="1"/>
  <c r="Y24" i="5"/>
  <c r="Z24" i="5" s="1"/>
  <c r="Z27" i="5" s="1"/>
  <c r="Z25" i="5"/>
  <c r="AT28" i="5"/>
  <c r="AP28" i="5"/>
  <c r="AS28" i="5"/>
  <c r="N42" i="5"/>
  <c r="O42" i="5" s="1"/>
  <c r="AI51" i="2"/>
  <c r="AJ51" i="2"/>
  <c r="AF51" i="2"/>
  <c r="AQ51" i="2"/>
  <c r="U48" i="6"/>
  <c r="V48" i="6" s="1"/>
  <c r="N27" i="4"/>
  <c r="O27" i="4" s="1"/>
  <c r="V27" i="4"/>
  <c r="R33" i="3"/>
  <c r="S33" i="3" s="1"/>
  <c r="R34" i="3"/>
  <c r="S34" i="3" s="1"/>
  <c r="S32" i="3"/>
  <c r="AT33" i="3"/>
  <c r="AF48" i="3"/>
  <c r="AS43" i="4"/>
  <c r="AT43" i="4" s="1"/>
  <c r="AP43" i="4"/>
  <c r="AQ43" i="4" s="1"/>
  <c r="Z39" i="4"/>
  <c r="X98" i="4"/>
  <c r="Y40" i="4"/>
  <c r="AF46" i="5"/>
  <c r="AG46" i="5" s="1"/>
  <c r="R42" i="3"/>
  <c r="S42" i="3" s="1"/>
  <c r="U42" i="3" s="1"/>
  <c r="S41" i="3"/>
  <c r="U41" i="3" s="1"/>
  <c r="D93" i="2"/>
  <c r="F94" i="2"/>
  <c r="D94" i="2" s="1"/>
  <c r="AP23" i="8"/>
  <c r="AQ23" i="8" s="1"/>
  <c r="AS23" i="8"/>
  <c r="AT23" i="8" s="1"/>
  <c r="BD32" i="3"/>
  <c r="BE29" i="3"/>
  <c r="AS29" i="3" s="1"/>
  <c r="AT29" i="3" s="1"/>
  <c r="BD30" i="3"/>
  <c r="BE30" i="3" s="1"/>
  <c r="AI72" i="2"/>
  <c r="AJ72" i="2" s="1"/>
  <c r="AF48" i="1"/>
  <c r="AG48" i="1" s="1"/>
  <c r="AQ48" i="1"/>
  <c r="AC43" i="1"/>
  <c r="AD40" i="1"/>
  <c r="AC44" i="1"/>
  <c r="AC41" i="1"/>
  <c r="AY40" i="1"/>
  <c r="AZ40" i="1" s="1"/>
  <c r="AY24" i="8"/>
  <c r="AZ24" i="8" s="1"/>
  <c r="AZ25" i="8"/>
  <c r="BB35" i="8"/>
  <c r="BD35" i="8" s="1"/>
  <c r="AZ35" i="8"/>
  <c r="AN25" i="7"/>
  <c r="AM24" i="7"/>
  <c r="AN24" i="7" s="1"/>
  <c r="AN27" i="7" s="1"/>
  <c r="AJ29" i="8"/>
  <c r="AI29" i="8"/>
  <c r="AQ29" i="8"/>
  <c r="AF29" i="8"/>
  <c r="AG29" i="8" s="1"/>
  <c r="AS40" i="8"/>
  <c r="AT40" i="8"/>
  <c r="AP40" i="8"/>
  <c r="AQ40" i="8" s="1"/>
  <c r="AI48" i="8"/>
  <c r="AJ48" i="8" s="1"/>
  <c r="L35" i="8"/>
  <c r="J92" i="8"/>
  <c r="AP67" i="8"/>
  <c r="AQ67" i="8" s="1"/>
  <c r="AS67" i="8"/>
  <c r="AT67" i="8" s="1"/>
  <c r="AN69" i="8"/>
  <c r="N30" i="7"/>
  <c r="V30" i="7"/>
  <c r="V34" i="8"/>
  <c r="N34" i="8"/>
  <c r="N41" i="7"/>
  <c r="O41" i="7" s="1"/>
  <c r="AF25" i="8"/>
  <c r="AI25" i="8"/>
  <c r="AJ25" i="8" s="1"/>
  <c r="K31" i="7"/>
  <c r="L31" i="7" s="1"/>
  <c r="K32" i="7"/>
  <c r="L32" i="7" s="1"/>
  <c r="L29" i="7"/>
  <c r="AP44" i="8"/>
  <c r="AS44" i="8"/>
  <c r="AT44" i="8" s="1"/>
  <c r="L38" i="7"/>
  <c r="K39" i="7"/>
  <c r="L39" i="7" s="1"/>
  <c r="J97" i="7"/>
  <c r="D97" i="7" s="1"/>
  <c r="AN33" i="7"/>
  <c r="AL91" i="7"/>
  <c r="BD39" i="7"/>
  <c r="BC40" i="7"/>
  <c r="BD40" i="7" s="1"/>
  <c r="AG43" i="7"/>
  <c r="S38" i="7"/>
  <c r="R39" i="7"/>
  <c r="Q97" i="7"/>
  <c r="AZ27" i="7"/>
  <c r="AI27" i="7" s="1"/>
  <c r="AJ27" i="7" s="1"/>
  <c r="AF29" i="7"/>
  <c r="AS44" i="7"/>
  <c r="AT44" i="7"/>
  <c r="AP44" i="7"/>
  <c r="AM40" i="7"/>
  <c r="AN40" i="7" s="1"/>
  <c r="AI35" i="6"/>
  <c r="AJ35" i="6" s="1"/>
  <c r="AP31" i="7"/>
  <c r="AF67" i="7"/>
  <c r="AI67" i="7"/>
  <c r="AJ67" i="7"/>
  <c r="L36" i="6"/>
  <c r="S40" i="6"/>
  <c r="R41" i="6"/>
  <c r="Q96" i="6"/>
  <c r="Y35" i="6"/>
  <c r="Y40" i="6"/>
  <c r="AI25" i="5"/>
  <c r="AJ25" i="5"/>
  <c r="AF25" i="5"/>
  <c r="AY30" i="6"/>
  <c r="BA30" i="6" s="1"/>
  <c r="AL30" i="6"/>
  <c r="AN30" i="6" s="1"/>
  <c r="AJ42" i="6"/>
  <c r="Y32" i="5"/>
  <c r="Z32" i="5" s="1"/>
  <c r="AG32" i="5" s="1"/>
  <c r="Z29" i="5"/>
  <c r="AF29" i="5" s="1"/>
  <c r="Y30" i="5"/>
  <c r="N69" i="6"/>
  <c r="O69" i="6" s="1"/>
  <c r="BD31" i="5"/>
  <c r="BD34" i="5" s="1"/>
  <c r="AS42" i="5"/>
  <c r="AT42" i="5"/>
  <c r="AP42" i="5"/>
  <c r="AQ42" i="5" s="1"/>
  <c r="N46" i="5"/>
  <c r="O46" i="5" s="1"/>
  <c r="H67" i="5"/>
  <c r="R37" i="4"/>
  <c r="S37" i="4" s="1"/>
  <c r="U37" i="4" s="1"/>
  <c r="Y37" i="4"/>
  <c r="Z37" i="4" s="1"/>
  <c r="BC37" i="4"/>
  <c r="BD37" i="4" s="1"/>
  <c r="H37" i="4"/>
  <c r="AY37" i="4"/>
  <c r="AZ37" i="4" s="1"/>
  <c r="AC37" i="4"/>
  <c r="AD37" i="4" s="1"/>
  <c r="AM37" i="4"/>
  <c r="AN37" i="4" s="1"/>
  <c r="K37" i="4"/>
  <c r="L37" i="4" s="1"/>
  <c r="N35" i="6"/>
  <c r="O35" i="6" s="1"/>
  <c r="V35" i="6"/>
  <c r="N47" i="4"/>
  <c r="O47" i="4" s="1"/>
  <c r="Q93" i="3"/>
  <c r="S35" i="3"/>
  <c r="U35" i="3" s="1"/>
  <c r="AS35" i="5"/>
  <c r="AT35" i="5"/>
  <c r="AP35" i="5"/>
  <c r="AQ35" i="5" s="1"/>
  <c r="AZ29" i="4"/>
  <c r="BB29" i="4"/>
  <c r="D92" i="4"/>
  <c r="N48" i="3"/>
  <c r="O48" i="3" s="1"/>
  <c r="AF49" i="2"/>
  <c r="AG49" i="2" s="1"/>
  <c r="AQ49" i="2"/>
  <c r="AI49" i="2"/>
  <c r="AJ49" i="2"/>
  <c r="AT51" i="2"/>
  <c r="AP51" i="2"/>
  <c r="AS51" i="2"/>
  <c r="AG23" i="2"/>
  <c r="Z29" i="2"/>
  <c r="N40" i="2"/>
  <c r="O40" i="2" s="1"/>
  <c r="D96" i="6"/>
  <c r="N48" i="6"/>
  <c r="O48" i="6" s="1"/>
  <c r="AS69" i="6"/>
  <c r="AT69" i="6" s="1"/>
  <c r="N25" i="4"/>
  <c r="O25" i="4" s="1"/>
  <c r="U25" i="4"/>
  <c r="V25" i="4"/>
  <c r="U30" i="3"/>
  <c r="AT34" i="3"/>
  <c r="AP34" i="3"/>
  <c r="AP48" i="3"/>
  <c r="AQ48" i="3" s="1"/>
  <c r="AS48" i="3" s="1"/>
  <c r="O29" i="2"/>
  <c r="H39" i="2"/>
  <c r="AS32" i="2"/>
  <c r="AT32" i="2"/>
  <c r="AP32" i="2"/>
  <c r="Y37" i="2"/>
  <c r="Y40" i="2"/>
  <c r="AB67" i="2"/>
  <c r="AN30" i="1"/>
  <c r="BC30" i="1"/>
  <c r="BD30" i="1" s="1"/>
  <c r="N28" i="5"/>
  <c r="O28" i="5" s="1"/>
  <c r="V28" i="5"/>
  <c r="L34" i="5"/>
  <c r="AZ30" i="5"/>
  <c r="AY31" i="5"/>
  <c r="AZ31" i="5" s="1"/>
  <c r="R33" i="4"/>
  <c r="S33" i="4" s="1"/>
  <c r="U33" i="4" s="1"/>
  <c r="S32" i="4"/>
  <c r="U32" i="4" s="1"/>
  <c r="V43" i="4"/>
  <c r="N43" i="4"/>
  <c r="N48" i="4"/>
  <c r="O48" i="4" s="1"/>
  <c r="V48" i="4"/>
  <c r="Z34" i="4"/>
  <c r="X92" i="4"/>
  <c r="AD32" i="3"/>
  <c r="AC34" i="3"/>
  <c r="AD34" i="3" s="1"/>
  <c r="AC33" i="3"/>
  <c r="AD33" i="3" s="1"/>
  <c r="AS33" i="2"/>
  <c r="AT33" i="2"/>
  <c r="AP33" i="2"/>
  <c r="U40" i="3"/>
  <c r="Z37" i="1"/>
  <c r="X92" i="1"/>
  <c r="V71" i="1"/>
  <c r="N71" i="1"/>
  <c r="O71" i="1" s="1"/>
  <c r="L72" i="1"/>
  <c r="U71" i="1"/>
  <c r="H68" i="2"/>
  <c r="O43" i="5"/>
  <c r="AS43" i="5"/>
  <c r="AT43" i="5"/>
  <c r="AP43" i="5"/>
  <c r="AQ43" i="5" s="1"/>
  <c r="N45" i="3"/>
  <c r="O45" i="3" s="1"/>
  <c r="V45" i="3"/>
  <c r="U37" i="2"/>
  <c r="AI30" i="1"/>
  <c r="BB32" i="1"/>
  <c r="AZ32" i="1"/>
  <c r="AI32" i="1" s="1"/>
  <c r="AJ32" i="1" s="1"/>
  <c r="AT34" i="1"/>
  <c r="AS34" i="1"/>
  <c r="AI52" i="1"/>
  <c r="AJ52" i="1" s="1"/>
  <c r="AF52" i="1"/>
  <c r="AG52" i="1" s="1"/>
  <c r="AP31" i="2"/>
  <c r="AS27" i="4"/>
  <c r="AT27" i="4" s="1"/>
  <c r="V33" i="4"/>
  <c r="N33" i="4"/>
  <c r="N40" i="3"/>
  <c r="O40" i="3" s="1"/>
  <c r="V40" i="3"/>
  <c r="U40" i="2"/>
  <c r="V40" i="2" s="1"/>
  <c r="U41" i="1"/>
  <c r="BC45" i="2"/>
  <c r="BD45" i="2" s="1"/>
  <c r="BD44" i="2"/>
  <c r="AZ52" i="1"/>
  <c r="BC24" i="8"/>
  <c r="BD24" i="8" s="1"/>
  <c r="BD25" i="8"/>
  <c r="AI41" i="8"/>
  <c r="AJ41" i="8" s="1"/>
  <c r="BD30" i="7"/>
  <c r="BC31" i="7"/>
  <c r="BD31" i="7" s="1"/>
  <c r="AS31" i="7" s="1"/>
  <c r="AT31" i="7" s="1"/>
  <c r="AT45" i="7"/>
  <c r="AP45" i="7"/>
  <c r="AQ45" i="7" s="1"/>
  <c r="AS45" i="7"/>
  <c r="AT43" i="7"/>
  <c r="AP43" i="7"/>
  <c r="AQ43" i="7" s="1"/>
  <c r="AS43" i="7"/>
  <c r="AG45" i="6"/>
  <c r="AP38" i="6"/>
  <c r="AQ38" i="6" s="1"/>
  <c r="AS38" i="6"/>
  <c r="AT38" i="6"/>
  <c r="AS49" i="6"/>
  <c r="AP49" i="6"/>
  <c r="AQ49" i="6" s="1"/>
  <c r="N28" i="6"/>
  <c r="O28" i="6" s="1"/>
  <c r="V28" i="6"/>
  <c r="BC31" i="6"/>
  <c r="BE31" i="6" s="1"/>
  <c r="BA31" i="6"/>
  <c r="AP25" i="5"/>
  <c r="AQ25" i="5" s="1"/>
  <c r="AS25" i="5"/>
  <c r="AT25" i="5" s="1"/>
  <c r="J97" i="5"/>
  <c r="L38" i="5"/>
  <c r="K39" i="5"/>
  <c r="L39" i="5" s="1"/>
  <c r="N36" i="4"/>
  <c r="O36" i="4" s="1"/>
  <c r="BA41" i="6"/>
  <c r="AI41" i="6" s="1"/>
  <c r="AJ41" i="6" s="1"/>
  <c r="AZ42" i="6"/>
  <c r="BA42" i="6" s="1"/>
  <c r="AI42" i="6" s="1"/>
  <c r="AN47" i="4"/>
  <c r="AZ39" i="5"/>
  <c r="AY40" i="5"/>
  <c r="AZ40" i="5" s="1"/>
  <c r="AF34" i="4"/>
  <c r="AD48" i="4"/>
  <c r="K44" i="2"/>
  <c r="L44" i="2" s="1"/>
  <c r="K43" i="2"/>
  <c r="L43" i="2" s="1"/>
  <c r="L41" i="2"/>
  <c r="Z39" i="1"/>
  <c r="AG30" i="1"/>
  <c r="AP30" i="3"/>
  <c r="AQ30" i="3" s="1"/>
  <c r="AS30" i="3"/>
  <c r="AT30" i="3" s="1"/>
  <c r="BD32" i="1"/>
  <c r="K30" i="3"/>
  <c r="L30" i="3" s="1"/>
  <c r="K29" i="3"/>
  <c r="L28" i="3"/>
  <c r="U70" i="1"/>
  <c r="V70" i="1" s="1"/>
  <c r="S72" i="1"/>
  <c r="U72" i="1" s="1"/>
  <c r="U28" i="5"/>
  <c r="K43" i="1"/>
  <c r="L43" i="1" s="1"/>
  <c r="L40" i="1"/>
  <c r="K44" i="1"/>
  <c r="L44" i="1" s="1"/>
  <c r="K41" i="1"/>
  <c r="L41" i="1" s="1"/>
  <c r="V32" i="4"/>
  <c r="N32" i="4"/>
  <c r="AS46" i="8"/>
  <c r="AT46" i="8"/>
  <c r="AP46" i="8"/>
  <c r="AQ46" i="8" s="1"/>
  <c r="AD35" i="8"/>
  <c r="AS49" i="8"/>
  <c r="AT49" i="8" s="1"/>
  <c r="AP49" i="8"/>
  <c r="AQ49" i="8" s="1"/>
  <c r="AG28" i="8"/>
  <c r="AS30" i="8"/>
  <c r="AT30" i="8" s="1"/>
  <c r="AP30" i="8"/>
  <c r="AQ30" i="8" s="1"/>
  <c r="S37" i="8"/>
  <c r="U37" i="8" s="1"/>
  <c r="R38" i="8"/>
  <c r="R41" i="8"/>
  <c r="S41" i="8" s="1"/>
  <c r="R40" i="8"/>
  <c r="S40" i="8" s="1"/>
  <c r="Q98" i="8"/>
  <c r="U35" i="8"/>
  <c r="Y24" i="8"/>
  <c r="Z24" i="8" s="1"/>
  <c r="Z27" i="8" s="1"/>
  <c r="Z25" i="8"/>
  <c r="K24" i="8"/>
  <c r="L24" i="8" s="1"/>
  <c r="L27" i="8" s="1"/>
  <c r="L25" i="8"/>
  <c r="V32" i="8"/>
  <c r="N32" i="8"/>
  <c r="AD36" i="8"/>
  <c r="AP31" i="8"/>
  <c r="AQ31" i="8" s="1"/>
  <c r="H38" i="8"/>
  <c r="G41" i="8"/>
  <c r="H41" i="8" s="1"/>
  <c r="G40" i="8"/>
  <c r="H40" i="8" s="1"/>
  <c r="V46" i="8"/>
  <c r="N46" i="8"/>
  <c r="O46" i="8" s="1"/>
  <c r="V49" i="8"/>
  <c r="N49" i="8"/>
  <c r="O49" i="8" s="1"/>
  <c r="BD25" i="7"/>
  <c r="BC24" i="7"/>
  <c r="BD24" i="7" s="1"/>
  <c r="N67" i="8"/>
  <c r="O67" i="8" s="1"/>
  <c r="L69" i="8"/>
  <c r="N47" i="8"/>
  <c r="O47" i="8" s="1"/>
  <c r="U47" i="8"/>
  <c r="V47" i="8" s="1"/>
  <c r="K38" i="8"/>
  <c r="L38" i="8" s="1"/>
  <c r="K40" i="8"/>
  <c r="L40" i="8" s="1"/>
  <c r="K41" i="8"/>
  <c r="L41" i="8" s="1"/>
  <c r="J98" i="8"/>
  <c r="D98" i="8" s="1"/>
  <c r="L37" i="8"/>
  <c r="AZ29" i="7"/>
  <c r="AI29" i="7" s="1"/>
  <c r="AJ29" i="7" s="1"/>
  <c r="AY30" i="7"/>
  <c r="AY32" i="7"/>
  <c r="AZ32" i="7" s="1"/>
  <c r="AI32" i="7" s="1"/>
  <c r="AJ32" i="7" s="1"/>
  <c r="K36" i="7"/>
  <c r="L36" i="7" s="1"/>
  <c r="AC36" i="7"/>
  <c r="AD36" i="7" s="1"/>
  <c r="R36" i="7"/>
  <c r="S36" i="7" s="1"/>
  <c r="Y36" i="7"/>
  <c r="Z36" i="7" s="1"/>
  <c r="BC36" i="7"/>
  <c r="BD36" i="7" s="1"/>
  <c r="AY36" i="7"/>
  <c r="AZ36" i="7" s="1"/>
  <c r="AM36" i="7"/>
  <c r="AN36" i="7" s="1"/>
  <c r="H36" i="7"/>
  <c r="AS34" i="8"/>
  <c r="AP34" i="8"/>
  <c r="AT34" i="8"/>
  <c r="AS45" i="8"/>
  <c r="AT45" i="8"/>
  <c r="AP45" i="8"/>
  <c r="AQ45" i="8" s="1"/>
  <c r="AF46" i="7"/>
  <c r="AG46" i="7" s="1"/>
  <c r="AI46" i="7" s="1"/>
  <c r="AJ46" i="7" s="1"/>
  <c r="N28" i="7"/>
  <c r="O28" i="7" s="1"/>
  <c r="U28" i="7"/>
  <c r="V28" i="7" s="1"/>
  <c r="AJ44" i="8"/>
  <c r="AF44" i="8"/>
  <c r="AQ44" i="8"/>
  <c r="AI44" i="8"/>
  <c r="AG44" i="8"/>
  <c r="AS48" i="8"/>
  <c r="AT48" i="8" s="1"/>
  <c r="L33" i="7"/>
  <c r="J91" i="7"/>
  <c r="S36" i="6"/>
  <c r="U30" i="6"/>
  <c r="Z30" i="7"/>
  <c r="AG30" i="7" s="1"/>
  <c r="Y31" i="7"/>
  <c r="Z31" i="7" s="1"/>
  <c r="AD39" i="7"/>
  <c r="AC40" i="7"/>
  <c r="AD40" i="7" s="1"/>
  <c r="AQ44" i="7"/>
  <c r="AF44" i="7"/>
  <c r="AI44" i="7"/>
  <c r="AJ44" i="7" s="1"/>
  <c r="S33" i="7"/>
  <c r="Q91" i="7"/>
  <c r="AD30" i="7"/>
  <c r="AD34" i="7" s="1"/>
  <c r="AC31" i="7"/>
  <c r="AD31" i="7" s="1"/>
  <c r="V44" i="7"/>
  <c r="N44" i="7"/>
  <c r="O44" i="7" s="1"/>
  <c r="AS38" i="7"/>
  <c r="AT38" i="7" s="1"/>
  <c r="AP38" i="7"/>
  <c r="AP28" i="6"/>
  <c r="AQ28" i="6" s="1"/>
  <c r="AS28" i="6"/>
  <c r="AT28" i="6" s="1"/>
  <c r="BE36" i="6"/>
  <c r="BE39" i="6" s="1"/>
  <c r="BE51" i="6" s="1"/>
  <c r="N47" i="6"/>
  <c r="O47" i="6" s="1"/>
  <c r="AG42" i="7"/>
  <c r="AP67" i="7"/>
  <c r="AQ67" i="7" s="1"/>
  <c r="AS67" i="7"/>
  <c r="AT67" i="7" s="1"/>
  <c r="U41" i="7"/>
  <c r="V41" i="7" s="1"/>
  <c r="H39" i="6"/>
  <c r="H57" i="6" s="1"/>
  <c r="AD30" i="6"/>
  <c r="AG28" i="5"/>
  <c r="AF28" i="5"/>
  <c r="AI31" i="5"/>
  <c r="AJ31" i="5"/>
  <c r="N46" i="7"/>
  <c r="O46" i="7" s="1"/>
  <c r="U47" i="6"/>
  <c r="V47" i="6" s="1"/>
  <c r="O27" i="5"/>
  <c r="Y24" i="4"/>
  <c r="Z24" i="4" s="1"/>
  <c r="Z25" i="4"/>
  <c r="AG42" i="5"/>
  <c r="AC38" i="5"/>
  <c r="AC33" i="5"/>
  <c r="AL62" i="5"/>
  <c r="AI65" i="5"/>
  <c r="AJ65" i="5" s="1"/>
  <c r="AF65" i="5"/>
  <c r="AG65" i="5" s="1"/>
  <c r="AD67" i="5"/>
  <c r="L34" i="4"/>
  <c r="J92" i="4"/>
  <c r="D96" i="4" s="1"/>
  <c r="AS36" i="4"/>
  <c r="AT36" i="4" s="1"/>
  <c r="AP36" i="4"/>
  <c r="AF47" i="6"/>
  <c r="AG47" i="6" s="1"/>
  <c r="AP47" i="6"/>
  <c r="AQ47" i="6" s="1"/>
  <c r="N27" i="5"/>
  <c r="V27" i="5"/>
  <c r="AZ33" i="5"/>
  <c r="BB33" i="5"/>
  <c r="BD33" i="5" s="1"/>
  <c r="AG45" i="5"/>
  <c r="S33" i="5"/>
  <c r="Q91" i="5"/>
  <c r="BD29" i="4"/>
  <c r="AS29" i="4" s="1"/>
  <c r="AT29" i="4" s="1"/>
  <c r="BC30" i="4"/>
  <c r="BC32" i="4"/>
  <c r="V44" i="4"/>
  <c r="N44" i="4"/>
  <c r="O44" i="4" s="1"/>
  <c r="U44" i="4"/>
  <c r="AZ32" i="3"/>
  <c r="BA29" i="3"/>
  <c r="AZ30" i="3"/>
  <c r="BA30" i="3" s="1"/>
  <c r="AG67" i="7"/>
  <c r="AI35" i="5"/>
  <c r="AJ35" i="5" s="1"/>
  <c r="AF35" i="5"/>
  <c r="AG35" i="5" s="1"/>
  <c r="AF47" i="5"/>
  <c r="AG47" i="5" s="1"/>
  <c r="AQ47" i="5"/>
  <c r="AD29" i="4"/>
  <c r="AC30" i="4"/>
  <c r="AC32" i="4"/>
  <c r="H35" i="4"/>
  <c r="AF42" i="4"/>
  <c r="AG42" i="4" s="1"/>
  <c r="AI42" i="4"/>
  <c r="AJ42" i="4" s="1"/>
  <c r="Z36" i="3"/>
  <c r="AI44" i="3"/>
  <c r="AJ44" i="3" s="1"/>
  <c r="AF44" i="3"/>
  <c r="AG44" i="3" s="1"/>
  <c r="Z41" i="3"/>
  <c r="Y42" i="3"/>
  <c r="Z42" i="3" s="1"/>
  <c r="V33" i="2"/>
  <c r="N33" i="2"/>
  <c r="U33" i="2"/>
  <c r="N52" i="2"/>
  <c r="O52" i="2" s="1"/>
  <c r="V52" i="2"/>
  <c r="BC47" i="1"/>
  <c r="BD47" i="1" s="1"/>
  <c r="AN47" i="1"/>
  <c r="AF31" i="2"/>
  <c r="AQ31" i="2"/>
  <c r="R45" i="2"/>
  <c r="S45" i="2" s="1"/>
  <c r="U45" i="2" s="1"/>
  <c r="S44" i="2"/>
  <c r="U44" i="2" s="1"/>
  <c r="N41" i="6"/>
  <c r="O41" i="6" s="1"/>
  <c r="AD48" i="6"/>
  <c r="AS48" i="6"/>
  <c r="AD68" i="4"/>
  <c r="AP68" i="4" s="1"/>
  <c r="AI66" i="4"/>
  <c r="AJ66" i="4" s="1"/>
  <c r="AF66" i="4"/>
  <c r="AG66" i="4" s="1"/>
  <c r="AQ66" i="4"/>
  <c r="AI25" i="4"/>
  <c r="AJ25" i="4" s="1"/>
  <c r="U47" i="4"/>
  <c r="V47" i="4" s="1"/>
  <c r="U23" i="3"/>
  <c r="V23" i="3" s="1"/>
  <c r="S27" i="3"/>
  <c r="U27" i="3" s="1"/>
  <c r="AF46" i="3"/>
  <c r="AG46" i="3" s="1"/>
  <c r="AI46" i="3"/>
  <c r="AJ46" i="3" s="1"/>
  <c r="V49" i="3"/>
  <c r="N49" i="3"/>
  <c r="O49" i="3" s="1"/>
  <c r="U49" i="3"/>
  <c r="AI68" i="3"/>
  <c r="AJ68" i="3" s="1"/>
  <c r="AF68" i="3"/>
  <c r="AG68" i="3" s="1"/>
  <c r="V32" i="2"/>
  <c r="N32" i="2"/>
  <c r="AS49" i="2"/>
  <c r="AP49" i="2"/>
  <c r="AT49" i="2"/>
  <c r="AG32" i="1"/>
  <c r="N50" i="1"/>
  <c r="O50" i="1" s="1"/>
  <c r="S39" i="2"/>
  <c r="N25" i="5"/>
  <c r="O25" i="5" s="1"/>
  <c r="V25" i="5"/>
  <c r="AZ29" i="5"/>
  <c r="AF42" i="5"/>
  <c r="N47" i="5"/>
  <c r="O47" i="5" s="1"/>
  <c r="U27" i="4"/>
  <c r="S30" i="4"/>
  <c r="R31" i="4"/>
  <c r="S31" i="4" s="1"/>
  <c r="U31" i="4" s="1"/>
  <c r="U36" i="4"/>
  <c r="V36" i="4" s="1"/>
  <c r="AS42" i="4"/>
  <c r="AT42" i="4" s="1"/>
  <c r="N46" i="4"/>
  <c r="V46" i="4"/>
  <c r="O46" i="4"/>
  <c r="AI30" i="3"/>
  <c r="AJ30" i="3"/>
  <c r="AF30" i="3"/>
  <c r="AI38" i="3"/>
  <c r="AJ38" i="3" s="1"/>
  <c r="AF38" i="3"/>
  <c r="AG38" i="3" s="1"/>
  <c r="AS46" i="3"/>
  <c r="AT46" i="3"/>
  <c r="AP46" i="3"/>
  <c r="AQ46" i="3" s="1"/>
  <c r="AI49" i="3"/>
  <c r="AJ49" i="3" s="1"/>
  <c r="AT49" i="3"/>
  <c r="BB37" i="2"/>
  <c r="BD37" i="2" s="1"/>
  <c r="AZ37" i="2"/>
  <c r="AS70" i="2"/>
  <c r="AT70" i="2" s="1"/>
  <c r="AN72" i="2"/>
  <c r="AP70" i="2"/>
  <c r="AQ70" i="2" s="1"/>
  <c r="U46" i="5"/>
  <c r="V46" i="5" s="1"/>
  <c r="AN39" i="4"/>
  <c r="AM40" i="4"/>
  <c r="AL98" i="4"/>
  <c r="N68" i="4"/>
  <c r="O68" i="4" s="1"/>
  <c r="V68" i="4"/>
  <c r="AF23" i="2"/>
  <c r="AF52" i="2"/>
  <c r="AG52" i="2" s="1"/>
  <c r="N29" i="1"/>
  <c r="V29" i="1"/>
  <c r="BC33" i="1"/>
  <c r="BD33" i="1" s="1"/>
  <c r="AN33" i="1"/>
  <c r="H72" i="1"/>
  <c r="AP23" i="3"/>
  <c r="AQ23" i="3" s="1"/>
  <c r="AN27" i="3"/>
  <c r="AS23" i="3"/>
  <c r="AT23" i="3" s="1"/>
  <c r="BD42" i="3"/>
  <c r="BE42" i="3" s="1"/>
  <c r="BE41" i="3"/>
  <c r="N70" i="1"/>
  <c r="O70" i="1" s="1"/>
  <c r="V43" i="5"/>
  <c r="N43" i="5"/>
  <c r="AP45" i="3"/>
  <c r="AQ45" i="3" s="1"/>
  <c r="AS45" i="3"/>
  <c r="AT45" i="3" s="1"/>
  <c r="AS27" i="1"/>
  <c r="AT27" i="1"/>
  <c r="AP27" i="1"/>
  <c r="AQ27" i="1" s="1"/>
  <c r="AN29" i="1"/>
  <c r="AS31" i="1"/>
  <c r="AP31" i="1"/>
  <c r="AQ31" i="1" s="1"/>
  <c r="AT31" i="1"/>
  <c r="BD52" i="1"/>
  <c r="V23" i="8"/>
  <c r="N23" i="8"/>
  <c r="O23" i="8" s="1"/>
  <c r="AZ31" i="2"/>
  <c r="AZ39" i="2" s="1"/>
  <c r="AZ42" i="2" s="1"/>
  <c r="AZ60" i="2" s="1"/>
  <c r="BB31" i="2"/>
  <c r="BD31" i="2" s="1"/>
  <c r="BD39" i="2" s="1"/>
  <c r="BD42" i="2" s="1"/>
  <c r="U67" i="5"/>
  <c r="V67" i="5" s="1"/>
  <c r="AP25" i="4"/>
  <c r="AQ25" i="4" s="1"/>
  <c r="AS25" i="4"/>
  <c r="AT25" i="4" s="1"/>
  <c r="BB34" i="4"/>
  <c r="BD34" i="4" s="1"/>
  <c r="AZ34" i="4"/>
  <c r="AI34" i="4" s="1"/>
  <c r="AJ34" i="4" s="1"/>
  <c r="N68" i="3"/>
  <c r="O68" i="3" s="1"/>
  <c r="AF30" i="1"/>
  <c r="AF32" i="1"/>
  <c r="AD35" i="1"/>
  <c r="AY35" i="1"/>
  <c r="AZ35" i="1" s="1"/>
  <c r="U45" i="1"/>
  <c r="AP48" i="1"/>
  <c r="O49" i="1"/>
  <c r="AJ70" i="1"/>
  <c r="AF70" i="1"/>
  <c r="AQ70" i="1"/>
  <c r="AI70" i="1"/>
  <c r="AD72" i="1"/>
  <c r="AP72" i="1" s="1"/>
  <c r="AP23" i="5"/>
  <c r="AQ23" i="5" s="1"/>
  <c r="AN27" i="5"/>
  <c r="AS23" i="5"/>
  <c r="AT23" i="5"/>
  <c r="U29" i="1"/>
  <c r="AM40" i="1"/>
  <c r="AM37" i="1"/>
  <c r="AZ33" i="1"/>
  <c r="N28" i="8"/>
  <c r="O28" i="8" s="1"/>
  <c r="V28" i="8"/>
  <c r="U67" i="8"/>
  <c r="V67" i="8" s="1"/>
  <c r="S69" i="8"/>
  <c r="U69" i="8" s="1"/>
  <c r="AS37" i="8"/>
  <c r="AT37" i="8" s="1"/>
  <c r="AP37" i="8"/>
  <c r="AQ37" i="8" s="1"/>
  <c r="AF27" i="7"/>
  <c r="AG27" i="7" s="1"/>
  <c r="AJ34" i="8"/>
  <c r="AQ34" i="8"/>
  <c r="AF34" i="8"/>
  <c r="AI34" i="8"/>
  <c r="Y38" i="7"/>
  <c r="Y33" i="7"/>
  <c r="AP42" i="7"/>
  <c r="AQ42" i="7" s="1"/>
  <c r="AS42" i="7"/>
  <c r="AT42" i="7" s="1"/>
  <c r="BA36" i="6"/>
  <c r="BA39" i="6" s="1"/>
  <c r="AP46" i="7"/>
  <c r="AQ46" i="7" s="1"/>
  <c r="AS46" i="7" s="1"/>
  <c r="AT46" i="7" s="1"/>
  <c r="AI67" i="6"/>
  <c r="AJ67" i="6"/>
  <c r="AF67" i="6"/>
  <c r="AG67" i="6" s="1"/>
  <c r="AD69" i="6"/>
  <c r="AP35" i="6"/>
  <c r="AQ35" i="6"/>
  <c r="AP46" i="5"/>
  <c r="AQ46" i="5" s="1"/>
  <c r="AS46" i="5" s="1"/>
  <c r="AQ30" i="5"/>
  <c r="AI30" i="5"/>
  <c r="AJ30" i="5"/>
  <c r="R36" i="5"/>
  <c r="S36" i="5" s="1"/>
  <c r="Y36" i="5"/>
  <c r="Z36" i="5" s="1"/>
  <c r="BC36" i="5"/>
  <c r="BD36" i="5" s="1"/>
  <c r="H36" i="5"/>
  <c r="AY36" i="5"/>
  <c r="AZ36" i="5" s="1"/>
  <c r="K36" i="5"/>
  <c r="L36" i="5" s="1"/>
  <c r="AM36" i="5"/>
  <c r="AN36" i="5" s="1"/>
  <c r="AC36" i="5"/>
  <c r="AD36" i="5" s="1"/>
  <c r="AG31" i="2"/>
  <c r="N48" i="2"/>
  <c r="V48" i="2"/>
  <c r="Z72" i="2"/>
  <c r="AF72" i="2" s="1"/>
  <c r="AL64" i="3"/>
  <c r="AC35" i="3"/>
  <c r="AC40" i="3"/>
  <c r="AD34" i="1"/>
  <c r="AY34" i="1"/>
  <c r="AZ34" i="1" s="1"/>
  <c r="K32" i="5"/>
  <c r="L32" i="5" s="1"/>
  <c r="L29" i="5"/>
  <c r="K31" i="5"/>
  <c r="L31" i="5" s="1"/>
  <c r="AN32" i="4"/>
  <c r="AN35" i="4" s="1"/>
  <c r="AM33" i="4"/>
  <c r="AN33" i="4" s="1"/>
  <c r="AS38" i="3"/>
  <c r="AT38" i="3"/>
  <c r="AP38" i="3"/>
  <c r="AQ38" i="3" s="1"/>
  <c r="O48" i="2"/>
  <c r="Y41" i="1"/>
  <c r="Z40" i="1"/>
  <c r="Y44" i="1"/>
  <c r="Z44" i="1" s="1"/>
  <c r="Y43" i="1"/>
  <c r="Z43" i="1" s="1"/>
  <c r="AP29" i="3"/>
  <c r="AQ29" i="3" s="1"/>
  <c r="AQ26" i="1"/>
  <c r="AI26" i="1"/>
  <c r="AJ26" i="1"/>
  <c r="AF26" i="1"/>
  <c r="AD49" i="1"/>
  <c r="AY49" i="1"/>
  <c r="AZ49" i="1" s="1"/>
  <c r="AS44" i="4"/>
  <c r="AT44" i="4"/>
  <c r="AP44" i="4"/>
  <c r="AQ44" i="4" s="1"/>
  <c r="V41" i="3"/>
  <c r="N41" i="3"/>
  <c r="O41" i="3" s="1"/>
  <c r="BD54" i="2"/>
  <c r="AN35" i="1"/>
  <c r="BC35" i="1"/>
  <c r="BD35" i="1" s="1"/>
  <c r="BC49" i="1"/>
  <c r="BD49" i="1" s="1"/>
  <c r="AN49" i="1"/>
  <c r="AS28" i="8"/>
  <c r="AP28" i="8"/>
  <c r="AT28" i="8"/>
  <c r="AN25" i="8"/>
  <c r="AM24" i="8"/>
  <c r="AN24" i="8" s="1"/>
  <c r="AN27" i="8" s="1"/>
  <c r="BC42" i="8"/>
  <c r="BD42" i="8" s="1"/>
  <c r="BD38" i="8"/>
  <c r="H36" i="8"/>
  <c r="U28" i="8"/>
  <c r="V30" i="8"/>
  <c r="N30" i="8"/>
  <c r="U30" i="8"/>
  <c r="R24" i="8"/>
  <c r="S24" i="8" s="1"/>
  <c r="S25" i="8"/>
  <c r="U25" i="8" s="1"/>
  <c r="Y35" i="8"/>
  <c r="Y37" i="8"/>
  <c r="AM42" i="8"/>
  <c r="AN42" i="8" s="1"/>
  <c r="AN38" i="8"/>
  <c r="AF48" i="8"/>
  <c r="AG48" i="8" s="1"/>
  <c r="H69" i="8"/>
  <c r="AT68" i="8"/>
  <c r="AP68" i="8"/>
  <c r="AQ68" i="8" s="1"/>
  <c r="AS68" i="8"/>
  <c r="L27" i="7"/>
  <c r="U30" i="7"/>
  <c r="AS35" i="7"/>
  <c r="AT35" i="7" s="1"/>
  <c r="AP35" i="7"/>
  <c r="AQ35" i="7" s="1"/>
  <c r="V45" i="8"/>
  <c r="N45" i="8"/>
  <c r="O45" i="8" s="1"/>
  <c r="N47" i="7"/>
  <c r="V47" i="7"/>
  <c r="N48" i="8"/>
  <c r="O48" i="8" s="1"/>
  <c r="U44" i="8"/>
  <c r="V44" i="8" s="1"/>
  <c r="O44" i="8"/>
  <c r="AP29" i="7"/>
  <c r="AQ29" i="7" s="1"/>
  <c r="H67" i="7"/>
  <c r="AF31" i="6"/>
  <c r="AG31" i="6" s="1"/>
  <c r="AI31" i="6"/>
  <c r="AJ31" i="6" s="1"/>
  <c r="AG29" i="7"/>
  <c r="AQ38" i="7"/>
  <c r="AI38" i="7"/>
  <c r="AJ38" i="7" s="1"/>
  <c r="V43" i="7"/>
  <c r="N43" i="7"/>
  <c r="O43" i="7" s="1"/>
  <c r="AF28" i="6"/>
  <c r="AG28" i="6" s="1"/>
  <c r="AI28" i="6"/>
  <c r="AJ28" i="6" s="1"/>
  <c r="AF32" i="7"/>
  <c r="AQ32" i="7"/>
  <c r="AG44" i="7"/>
  <c r="AG26" i="6"/>
  <c r="AM42" i="6"/>
  <c r="AN42" i="6" s="1"/>
  <c r="N35" i="7"/>
  <c r="O35" i="7" s="1"/>
  <c r="N42" i="7"/>
  <c r="V42" i="7"/>
  <c r="O42" i="7"/>
  <c r="N65" i="7"/>
  <c r="O65" i="7" s="1"/>
  <c r="BA35" i="6"/>
  <c r="BC35" i="6"/>
  <c r="BE35" i="6" s="1"/>
  <c r="AS35" i="6" s="1"/>
  <c r="AT35" i="6" s="1"/>
  <c r="AP31" i="6"/>
  <c r="AQ31" i="6" s="1"/>
  <c r="AS31" i="6"/>
  <c r="AT31" i="6" s="1"/>
  <c r="BA47" i="6"/>
  <c r="AI47" i="6" s="1"/>
  <c r="AJ47" i="6" s="1"/>
  <c r="AN29" i="5"/>
  <c r="AM30" i="5"/>
  <c r="AM32" i="5"/>
  <c r="AN32" i="5" s="1"/>
  <c r="J91" i="5"/>
  <c r="D95" i="5" s="1"/>
  <c r="L33" i="5"/>
  <c r="U42" i="5"/>
  <c r="V42" i="5" s="1"/>
  <c r="Y33" i="5"/>
  <c r="Y38" i="5"/>
  <c r="AT65" i="5"/>
  <c r="AN67" i="5"/>
  <c r="AP65" i="5"/>
  <c r="AQ65" i="5" s="1"/>
  <c r="AS65" i="5"/>
  <c r="AI36" i="4"/>
  <c r="AJ36" i="4" s="1"/>
  <c r="AF36" i="4"/>
  <c r="AG36" i="4" s="1"/>
  <c r="AQ36" i="4"/>
  <c r="AD47" i="4"/>
  <c r="AI40" i="6"/>
  <c r="AJ40" i="6" s="1"/>
  <c r="U69" i="6"/>
  <c r="V69" i="6" s="1"/>
  <c r="S38" i="5"/>
  <c r="R39" i="5"/>
  <c r="Q97" i="5"/>
  <c r="AG30" i="3"/>
  <c r="AG48" i="3"/>
  <c r="AG51" i="2"/>
  <c r="V35" i="5"/>
  <c r="N35" i="5"/>
  <c r="O35" i="5" s="1"/>
  <c r="N45" i="5"/>
  <c r="O45" i="5" s="1"/>
  <c r="AJ28" i="4"/>
  <c r="AQ28" i="4"/>
  <c r="AF28" i="4"/>
  <c r="AI28" i="4"/>
  <c r="BB30" i="4"/>
  <c r="AZ30" i="4"/>
  <c r="AZ35" i="4" s="1"/>
  <c r="AZ38" i="4" s="1"/>
  <c r="AJ46" i="4"/>
  <c r="AF46" i="4"/>
  <c r="AG46" i="4" s="1"/>
  <c r="AQ46" i="4"/>
  <c r="AI46" i="4"/>
  <c r="AT44" i="3"/>
  <c r="AP44" i="3"/>
  <c r="AQ44" i="3" s="1"/>
  <c r="AS44" i="3"/>
  <c r="AI29" i="2"/>
  <c r="AJ29" i="2"/>
  <c r="AN51" i="1"/>
  <c r="BC51" i="1"/>
  <c r="BD51" i="1" s="1"/>
  <c r="U43" i="2"/>
  <c r="U47" i="7"/>
  <c r="N40" i="6"/>
  <c r="O40" i="6" s="1"/>
  <c r="AI44" i="5"/>
  <c r="AJ44" i="5"/>
  <c r="AF44" i="5"/>
  <c r="AG44" i="5" s="1"/>
  <c r="AQ23" i="4"/>
  <c r="AF23" i="4"/>
  <c r="AG23" i="4" s="1"/>
  <c r="AI23" i="4"/>
  <c r="AJ23" i="4" s="1"/>
  <c r="AD27" i="4"/>
  <c r="U40" i="4"/>
  <c r="V40" i="4" s="1"/>
  <c r="AI27" i="3"/>
  <c r="AF27" i="3"/>
  <c r="AG27" i="3" s="1"/>
  <c r="AJ27" i="3"/>
  <c r="AI28" i="3"/>
  <c r="AT68" i="3"/>
  <c r="AP68" i="3"/>
  <c r="AQ68" i="3" s="1"/>
  <c r="AS68" i="3"/>
  <c r="AI32" i="2"/>
  <c r="AJ32" i="2"/>
  <c r="AQ32" i="2"/>
  <c r="AF32" i="2"/>
  <c r="AG32" i="2" s="1"/>
  <c r="V49" i="2"/>
  <c r="N49" i="2"/>
  <c r="O49" i="2" s="1"/>
  <c r="S39" i="1"/>
  <c r="U30" i="1"/>
  <c r="V30" i="1" s="1"/>
  <c r="V34" i="1"/>
  <c r="N34" i="1"/>
  <c r="AN50" i="1"/>
  <c r="BC50" i="1"/>
  <c r="BD50" i="1" s="1"/>
  <c r="AD27" i="5"/>
  <c r="V30" i="5"/>
  <c r="N30" i="5"/>
  <c r="N65" i="5"/>
  <c r="O65" i="5" s="1"/>
  <c r="AP28" i="4"/>
  <c r="AP42" i="4"/>
  <c r="AQ42" i="4" s="1"/>
  <c r="O43" i="4"/>
  <c r="AN48" i="4"/>
  <c r="AS68" i="4"/>
  <c r="AT68" i="4" s="1"/>
  <c r="AF29" i="3"/>
  <c r="AG29" i="3" s="1"/>
  <c r="V38" i="3"/>
  <c r="N38" i="3"/>
  <c r="O38" i="3" s="1"/>
  <c r="V46" i="3"/>
  <c r="N46" i="3"/>
  <c r="O46" i="3" s="1"/>
  <c r="V35" i="3"/>
  <c r="N35" i="3"/>
  <c r="O35" i="3" s="1"/>
  <c r="AG48" i="2"/>
  <c r="AL92" i="4"/>
  <c r="AN34" i="4"/>
  <c r="V29" i="2"/>
  <c r="N29" i="2"/>
  <c r="N37" i="2"/>
  <c r="O37" i="2" s="1"/>
  <c r="V37" i="2"/>
  <c r="L68" i="2"/>
  <c r="N33" i="1"/>
  <c r="V33" i="1"/>
  <c r="Z72" i="1"/>
  <c r="AG70" i="1"/>
  <c r="AS71" i="1"/>
  <c r="AT71" i="1" s="1"/>
  <c r="AP71" i="1"/>
  <c r="AQ71" i="1" s="1"/>
  <c r="AS67" i="3"/>
  <c r="AT67" i="3" s="1"/>
  <c r="AN69" i="3"/>
  <c r="AP67" i="3"/>
  <c r="AQ67" i="3" s="1"/>
  <c r="AI33" i="2"/>
  <c r="AJ33" i="2" s="1"/>
  <c r="AQ33" i="2"/>
  <c r="AF33" i="2"/>
  <c r="AG33" i="2" s="1"/>
  <c r="AF47" i="2"/>
  <c r="AG47" i="2" s="1"/>
  <c r="U72" i="2"/>
  <c r="AI43" i="5"/>
  <c r="AJ43" i="5"/>
  <c r="AF43" i="5"/>
  <c r="AG43" i="5" s="1"/>
  <c r="H36" i="3"/>
  <c r="AJ45" i="3"/>
  <c r="AF45" i="3"/>
  <c r="AI45" i="3"/>
  <c r="AG45" i="3"/>
  <c r="AP23" i="2"/>
  <c r="AQ23" i="2" s="1"/>
  <c r="AN29" i="2"/>
  <c r="AS23" i="2"/>
  <c r="AT23" i="2" s="1"/>
  <c r="U52" i="2"/>
  <c r="AD29" i="1"/>
  <c r="O29" i="1"/>
  <c r="AP52" i="1"/>
  <c r="AQ52" i="1" s="1"/>
  <c r="AS52" i="1"/>
  <c r="AT52" i="1" s="1"/>
  <c r="R32" i="5"/>
  <c r="S32" i="5" s="1"/>
  <c r="U32" i="5" s="1"/>
  <c r="S29" i="5"/>
  <c r="U29" i="5" s="1"/>
  <c r="R30" i="5"/>
  <c r="H69" i="3"/>
  <c r="J92" i="1"/>
  <c r="J93" i="1" s="1"/>
  <c r="L37" i="1"/>
  <c r="AP44" i="5"/>
  <c r="AQ44" i="5" s="1"/>
  <c r="N29" i="4"/>
  <c r="V29" i="4"/>
  <c r="L35" i="4"/>
  <c r="AI45" i="4"/>
  <c r="AJ45" i="4"/>
  <c r="AF45" i="4"/>
  <c r="AG45" i="4" s="1"/>
  <c r="AQ45" i="4"/>
  <c r="N27" i="3"/>
  <c r="O27" i="3" s="1"/>
  <c r="V27" i="3"/>
  <c r="AF31" i="3"/>
  <c r="AG31" i="3" s="1"/>
  <c r="U48" i="3"/>
  <c r="V48" i="3" s="1"/>
  <c r="AF70" i="2"/>
  <c r="AG70" i="2" s="1"/>
  <c r="H39" i="1"/>
  <c r="N35" i="1"/>
  <c r="V35" i="1"/>
  <c r="BB48" i="1"/>
  <c r="BD48" i="1" s="1"/>
  <c r="AS48" i="1" s="1"/>
  <c r="AT48" i="1" s="1"/>
  <c r="AZ48" i="1"/>
  <c r="AI48" i="1" s="1"/>
  <c r="AJ48" i="1" s="1"/>
  <c r="N49" i="1"/>
  <c r="U49" i="1"/>
  <c r="V49" i="1" s="1"/>
  <c r="AF43" i="4"/>
  <c r="AG43" i="4" s="1"/>
  <c r="AD37" i="1"/>
  <c r="AY37" i="1"/>
  <c r="AB92" i="1"/>
  <c r="U50" i="1"/>
  <c r="V50" i="1" s="1"/>
  <c r="AF33" i="1"/>
  <c r="AG33" i="1" s="1"/>
  <c r="AI33" i="1"/>
  <c r="AJ33" i="1" s="1"/>
  <c r="AL40" i="4" l="1"/>
  <c r="BD60" i="2"/>
  <c r="BD62" i="2" s="1"/>
  <c r="BD64" i="2" s="1"/>
  <c r="BE57" i="6"/>
  <c r="BE58" i="6" s="1"/>
  <c r="BE59" i="6" s="1"/>
  <c r="BA57" i="6"/>
  <c r="BD37" i="5"/>
  <c r="AZ61" i="2"/>
  <c r="AZ62" i="2"/>
  <c r="AZ64" i="2" s="1"/>
  <c r="AI47" i="5"/>
  <c r="AJ47" i="5" s="1"/>
  <c r="AT47" i="5"/>
  <c r="BE52" i="6"/>
  <c r="BE53" i="6"/>
  <c r="BE55" i="6" s="1"/>
  <c r="AD37" i="7"/>
  <c r="BA58" i="6"/>
  <c r="BA59" i="6"/>
  <c r="AN38" i="4"/>
  <c r="N27" i="8"/>
  <c r="O27" i="8" s="1"/>
  <c r="L36" i="8"/>
  <c r="BD49" i="5"/>
  <c r="BD55" i="5"/>
  <c r="AP27" i="8"/>
  <c r="AQ27" i="8" s="1"/>
  <c r="AS27" i="8"/>
  <c r="AT27" i="8" s="1"/>
  <c r="AN36" i="8"/>
  <c r="AZ50" i="4"/>
  <c r="AZ56" i="4"/>
  <c r="BD61" i="2"/>
  <c r="H59" i="6"/>
  <c r="H58" i="6"/>
  <c r="J94" i="1"/>
  <c r="D94" i="1" s="1"/>
  <c r="D93" i="1"/>
  <c r="AS50" i="1"/>
  <c r="AT50" i="1"/>
  <c r="AP50" i="1"/>
  <c r="AQ50" i="1" s="1"/>
  <c r="AF47" i="4"/>
  <c r="AG47" i="4" s="1"/>
  <c r="AI47" i="4" s="1"/>
  <c r="AJ47" i="4" s="1"/>
  <c r="AS42" i="8"/>
  <c r="AP42" i="8"/>
  <c r="AT42" i="8"/>
  <c r="AG36" i="5"/>
  <c r="AF35" i="1"/>
  <c r="AI35" i="1"/>
  <c r="AJ35" i="1"/>
  <c r="AP39" i="4"/>
  <c r="AQ39" i="4" s="1"/>
  <c r="AS39" i="4"/>
  <c r="AT39" i="4" s="1"/>
  <c r="AF67" i="5"/>
  <c r="AG67" i="5" s="1"/>
  <c r="AI67" i="5"/>
  <c r="AJ67" i="5"/>
  <c r="AI36" i="7"/>
  <c r="AJ36" i="7"/>
  <c r="AF36" i="7"/>
  <c r="AG36" i="7" s="1"/>
  <c r="N39" i="5"/>
  <c r="O39" i="5" s="1"/>
  <c r="V39" i="5"/>
  <c r="Z37" i="2"/>
  <c r="X92" i="2"/>
  <c r="Z35" i="6"/>
  <c r="X92" i="6"/>
  <c r="AP40" i="7"/>
  <c r="AS40" i="7"/>
  <c r="AT40" i="7"/>
  <c r="U38" i="7"/>
  <c r="V38" i="7" s="1"/>
  <c r="V32" i="7"/>
  <c r="N32" i="7"/>
  <c r="U32" i="7"/>
  <c r="Z40" i="4"/>
  <c r="Y41" i="4"/>
  <c r="Z41" i="4" s="1"/>
  <c r="AS29" i="2"/>
  <c r="AP29" i="2"/>
  <c r="AQ29" i="2" s="1"/>
  <c r="S39" i="5"/>
  <c r="U39" i="5" s="1"/>
  <c r="R40" i="5"/>
  <c r="S40" i="5" s="1"/>
  <c r="U40" i="5" s="1"/>
  <c r="N33" i="5"/>
  <c r="O33" i="5" s="1"/>
  <c r="V33" i="5"/>
  <c r="S27" i="8"/>
  <c r="S42" i="2"/>
  <c r="U39" i="2"/>
  <c r="V39" i="2" s="1"/>
  <c r="AS47" i="5"/>
  <c r="BC33" i="4"/>
  <c r="BD33" i="4" s="1"/>
  <c r="BD32" i="4"/>
  <c r="N41" i="1"/>
  <c r="O41" i="1" s="1"/>
  <c r="V41" i="1"/>
  <c r="AF48" i="4"/>
  <c r="AG48" i="4" s="1"/>
  <c r="AI48" i="4" s="1"/>
  <c r="AJ48" i="4" s="1"/>
  <c r="BD27" i="8"/>
  <c r="BD36" i="8" s="1"/>
  <c r="BD39" i="8" s="1"/>
  <c r="AP30" i="6"/>
  <c r="AS30" i="6"/>
  <c r="AT30" i="6" s="1"/>
  <c r="AN36" i="6"/>
  <c r="AQ30" i="6"/>
  <c r="AP33" i="7"/>
  <c r="AQ33" i="7" s="1"/>
  <c r="AS33" i="7"/>
  <c r="AT33" i="7" s="1"/>
  <c r="V31" i="7"/>
  <c r="N31" i="7"/>
  <c r="AS69" i="8"/>
  <c r="AT69" i="8" s="1"/>
  <c r="AP69" i="8"/>
  <c r="AQ69" i="8" s="1"/>
  <c r="D96" i="8"/>
  <c r="D92" i="8"/>
  <c r="AS27" i="7"/>
  <c r="AT27" i="7" s="1"/>
  <c r="AP27" i="7"/>
  <c r="AQ27" i="7" s="1"/>
  <c r="AY44" i="1"/>
  <c r="AZ44" i="1" s="1"/>
  <c r="AD44" i="1"/>
  <c r="AS35" i="8"/>
  <c r="AT35" i="8" s="1"/>
  <c r="AN34" i="7"/>
  <c r="AS51" i="1"/>
  <c r="AT51" i="1"/>
  <c r="AP51" i="1"/>
  <c r="AQ51" i="1" s="1"/>
  <c r="N67" i="7"/>
  <c r="O67" i="7" s="1"/>
  <c r="AP49" i="1"/>
  <c r="AS49" i="1"/>
  <c r="AT49" i="1"/>
  <c r="AT32" i="4"/>
  <c r="AS32" i="4"/>
  <c r="AM35" i="3"/>
  <c r="AM40" i="3"/>
  <c r="Z33" i="7"/>
  <c r="X91" i="7"/>
  <c r="H38" i="4"/>
  <c r="N43" i="1"/>
  <c r="O43" i="1" s="1"/>
  <c r="U43" i="1"/>
  <c r="V43" i="1" s="1"/>
  <c r="N34" i="5"/>
  <c r="O34" i="5" s="1"/>
  <c r="L37" i="5"/>
  <c r="L49" i="5" s="1"/>
  <c r="H42" i="2"/>
  <c r="O67" i="5"/>
  <c r="N36" i="6"/>
  <c r="O36" i="6" s="1"/>
  <c r="L39" i="6"/>
  <c r="N38" i="7"/>
  <c r="O38" i="7" s="1"/>
  <c r="H39" i="3"/>
  <c r="BA51" i="6"/>
  <c r="AP32" i="5"/>
  <c r="AQ32" i="5" s="1"/>
  <c r="AS32" i="5"/>
  <c r="AT32" i="5"/>
  <c r="AI34" i="1"/>
  <c r="AJ34" i="1"/>
  <c r="AF34" i="1"/>
  <c r="AD39" i="1"/>
  <c r="U33" i="5"/>
  <c r="AI39" i="7"/>
  <c r="AJ39" i="7" s="1"/>
  <c r="AD39" i="8"/>
  <c r="N39" i="2"/>
  <c r="O39" i="2" s="1"/>
  <c r="V41" i="2"/>
  <c r="N41" i="2"/>
  <c r="O41" i="2" s="1"/>
  <c r="U41" i="2"/>
  <c r="AX92" i="1"/>
  <c r="AZ37" i="1"/>
  <c r="AI37" i="1" s="1"/>
  <c r="AJ37" i="1" s="1"/>
  <c r="R31" i="5"/>
  <c r="S31" i="5" s="1"/>
  <c r="U31" i="5" s="1"/>
  <c r="S30" i="5"/>
  <c r="AI29" i="1"/>
  <c r="AJ29" i="1" s="1"/>
  <c r="AF29" i="1"/>
  <c r="AG29" i="1" s="1"/>
  <c r="AS69" i="3"/>
  <c r="AT69" i="3" s="1"/>
  <c r="AP69" i="3"/>
  <c r="AQ69" i="3" s="1"/>
  <c r="AI29" i="3"/>
  <c r="AJ29" i="3" s="1"/>
  <c r="AP48" i="4"/>
  <c r="AQ48" i="4" s="1"/>
  <c r="AS48" i="4" s="1"/>
  <c r="AT48" i="4" s="1"/>
  <c r="AF27" i="5"/>
  <c r="AG27" i="5" s="1"/>
  <c r="AI27" i="5"/>
  <c r="AJ27" i="5" s="1"/>
  <c r="AI27" i="4"/>
  <c r="AF27" i="4"/>
  <c r="AJ27" i="4"/>
  <c r="U38" i="5"/>
  <c r="Z33" i="5"/>
  <c r="X91" i="5"/>
  <c r="AN30" i="5"/>
  <c r="AM31" i="5"/>
  <c r="AN31" i="5" s="1"/>
  <c r="AS42" i="6"/>
  <c r="AP42" i="6"/>
  <c r="AQ42" i="6"/>
  <c r="AT42" i="6"/>
  <c r="N27" i="7"/>
  <c r="O27" i="7" s="1"/>
  <c r="V27" i="7"/>
  <c r="Z37" i="8"/>
  <c r="Y38" i="8"/>
  <c r="Y40" i="8"/>
  <c r="Z40" i="8" s="1"/>
  <c r="Y41" i="8"/>
  <c r="Z41" i="8" s="1"/>
  <c r="X98" i="8"/>
  <c r="V29" i="5"/>
  <c r="N29" i="5"/>
  <c r="AD40" i="3"/>
  <c r="AC41" i="3"/>
  <c r="AB99" i="3"/>
  <c r="AF36" i="5"/>
  <c r="AI36" i="5"/>
  <c r="AJ36" i="5" s="1"/>
  <c r="AF69" i="6"/>
  <c r="AG69" i="6" s="1"/>
  <c r="AI69" i="6"/>
  <c r="AJ69" i="6" s="1"/>
  <c r="AM41" i="1"/>
  <c r="AN40" i="1"/>
  <c r="AM44" i="1"/>
  <c r="BC40" i="1"/>
  <c r="BD40" i="1" s="1"/>
  <c r="AM43" i="1"/>
  <c r="AS27" i="5"/>
  <c r="AT27" i="5"/>
  <c r="AP27" i="5"/>
  <c r="AQ27" i="5" s="1"/>
  <c r="AP27" i="3"/>
  <c r="AQ27" i="3" s="1"/>
  <c r="AS27" i="3"/>
  <c r="AT27" i="3"/>
  <c r="AP33" i="1"/>
  <c r="AQ33" i="1" s="1"/>
  <c r="AS33" i="1"/>
  <c r="AT33" i="1"/>
  <c r="U30" i="4"/>
  <c r="S35" i="4"/>
  <c r="AZ34" i="5"/>
  <c r="AZ37" i="5" s="1"/>
  <c r="AF25" i="4"/>
  <c r="AG25" i="4" s="1"/>
  <c r="AF48" i="6"/>
  <c r="AG48" i="6" s="1"/>
  <c r="AI48" i="6" s="1"/>
  <c r="AJ48" i="6" s="1"/>
  <c r="AT48" i="6"/>
  <c r="Z39" i="3"/>
  <c r="AC33" i="4"/>
  <c r="AD33" i="4" s="1"/>
  <c r="AD32" i="4"/>
  <c r="AP32" i="4" s="1"/>
  <c r="BC31" i="4"/>
  <c r="BD31" i="4" s="1"/>
  <c r="AS31" i="4" s="1"/>
  <c r="AT31" i="4" s="1"/>
  <c r="BD30" i="4"/>
  <c r="AD33" i="5"/>
  <c r="AB91" i="5"/>
  <c r="Z27" i="4"/>
  <c r="AJ30" i="6"/>
  <c r="AF30" i="6"/>
  <c r="AG30" i="6" s="1"/>
  <c r="AI30" i="6"/>
  <c r="AD36" i="6"/>
  <c r="U33" i="7"/>
  <c r="V33" i="7" s="1"/>
  <c r="S34" i="7"/>
  <c r="S39" i="6"/>
  <c r="U36" i="6"/>
  <c r="V36" i="6" s="1"/>
  <c r="O36" i="7"/>
  <c r="U31" i="7"/>
  <c r="U27" i="7"/>
  <c r="N40" i="8"/>
  <c r="O40" i="8" s="1"/>
  <c r="AG25" i="8"/>
  <c r="U40" i="8"/>
  <c r="V40" i="8" s="1"/>
  <c r="AI35" i="8"/>
  <c r="AJ35" i="8"/>
  <c r="N44" i="1"/>
  <c r="O44" i="1" s="1"/>
  <c r="V44" i="1"/>
  <c r="U44" i="1"/>
  <c r="K32" i="3"/>
  <c r="K34" i="3"/>
  <c r="L34" i="3" s="1"/>
  <c r="L29" i="3"/>
  <c r="L42" i="2"/>
  <c r="N43" i="2"/>
  <c r="O43" i="2" s="1"/>
  <c r="V43" i="2"/>
  <c r="L54" i="2"/>
  <c r="H37" i="5"/>
  <c r="AP27" i="4"/>
  <c r="AQ27" i="4" s="1"/>
  <c r="N72" i="1"/>
  <c r="O72" i="1" s="1"/>
  <c r="V72" i="1"/>
  <c r="AQ33" i="3"/>
  <c r="AF33" i="3"/>
  <c r="AG34" i="4"/>
  <c r="Z35" i="4"/>
  <c r="AL67" i="2"/>
  <c r="AC40" i="2"/>
  <c r="AC37" i="2"/>
  <c r="AP69" i="6"/>
  <c r="AQ69" i="6" s="1"/>
  <c r="AI29" i="5"/>
  <c r="AJ29" i="5" s="1"/>
  <c r="S41" i="6"/>
  <c r="U41" i="6" s="1"/>
  <c r="V41" i="6" s="1"/>
  <c r="R42" i="6"/>
  <c r="S42" i="6" s="1"/>
  <c r="U42" i="6" s="1"/>
  <c r="N35" i="8"/>
  <c r="O35" i="8" s="1"/>
  <c r="V35" i="8"/>
  <c r="AS25" i="7"/>
  <c r="AT25" i="7" s="1"/>
  <c r="AP25" i="7"/>
  <c r="AQ25" i="7" s="1"/>
  <c r="AZ27" i="8"/>
  <c r="AI40" i="1"/>
  <c r="AJ40" i="1" s="1"/>
  <c r="AF40" i="1"/>
  <c r="AG40" i="1" s="1"/>
  <c r="BE32" i="3"/>
  <c r="AS32" i="3" s="1"/>
  <c r="BD34" i="3"/>
  <c r="BE34" i="3" s="1"/>
  <c r="AS34" i="3" s="1"/>
  <c r="BD33" i="3"/>
  <c r="BE33" i="3" s="1"/>
  <c r="AS33" i="3" s="1"/>
  <c r="AI46" i="5"/>
  <c r="AJ46" i="5" s="1"/>
  <c r="AT46" i="5"/>
  <c r="AF39" i="4"/>
  <c r="AG39" i="4" s="1"/>
  <c r="S36" i="3"/>
  <c r="AP35" i="8"/>
  <c r="AQ35" i="8" s="1"/>
  <c r="N72" i="2"/>
  <c r="O72" i="2" s="1"/>
  <c r="V72" i="2"/>
  <c r="H42" i="1"/>
  <c r="S42" i="1"/>
  <c r="BD55" i="2"/>
  <c r="BD56" i="2" s="1"/>
  <c r="BD58" i="2" s="1"/>
  <c r="AG72" i="2"/>
  <c r="N36" i="5"/>
  <c r="O36" i="5" s="1"/>
  <c r="AI72" i="1"/>
  <c r="AJ72" i="1" s="1"/>
  <c r="AQ72" i="1"/>
  <c r="AF72" i="1"/>
  <c r="AG72" i="1" s="1"/>
  <c r="AJ29" i="4"/>
  <c r="AF29" i="4"/>
  <c r="AG29" i="4" s="1"/>
  <c r="AI29" i="4"/>
  <c r="H51" i="6"/>
  <c r="AJ30" i="7"/>
  <c r="AF30" i="7"/>
  <c r="AQ30" i="7"/>
  <c r="AJ40" i="7"/>
  <c r="AQ40" i="7"/>
  <c r="AI40" i="7"/>
  <c r="N33" i="7"/>
  <c r="O33" i="7" s="1"/>
  <c r="AY31" i="7"/>
  <c r="AZ31" i="7" s="1"/>
  <c r="AI31" i="7" s="1"/>
  <c r="AJ31" i="7" s="1"/>
  <c r="AZ30" i="7"/>
  <c r="AZ34" i="7" s="1"/>
  <c r="AZ37" i="7" s="1"/>
  <c r="V25" i="8"/>
  <c r="N25" i="8"/>
  <c r="O25" i="8" s="1"/>
  <c r="R42" i="8"/>
  <c r="S42" i="8" s="1"/>
  <c r="U42" i="8" s="1"/>
  <c r="S38" i="8"/>
  <c r="U38" i="8" s="1"/>
  <c r="V38" i="8" s="1"/>
  <c r="AQ32" i="3"/>
  <c r="AF32" i="3"/>
  <c r="AP32" i="3"/>
  <c r="AP37" i="4"/>
  <c r="AQ37" i="4" s="1"/>
  <c r="AS37" i="4"/>
  <c r="AT37" i="4" s="1"/>
  <c r="AG29" i="5"/>
  <c r="AD41" i="1"/>
  <c r="AY41" i="1"/>
  <c r="AZ41" i="1" s="1"/>
  <c r="AC45" i="1"/>
  <c r="AP30" i="7"/>
  <c r="O69" i="3"/>
  <c r="N69" i="3"/>
  <c r="AP34" i="4"/>
  <c r="AQ34" i="4" s="1"/>
  <c r="AS34" i="4"/>
  <c r="AT34" i="4"/>
  <c r="Z38" i="5"/>
  <c r="Y39" i="5"/>
  <c r="X97" i="5"/>
  <c r="Z41" i="1"/>
  <c r="Y45" i="1"/>
  <c r="Z45" i="1" s="1"/>
  <c r="N31" i="5"/>
  <c r="V31" i="5"/>
  <c r="U36" i="5"/>
  <c r="V36" i="5" s="1"/>
  <c r="Y39" i="7"/>
  <c r="Z38" i="7"/>
  <c r="X97" i="7"/>
  <c r="BC37" i="1"/>
  <c r="AN37" i="1"/>
  <c r="AL92" i="1"/>
  <c r="AF68" i="4"/>
  <c r="AG68" i="4" s="1"/>
  <c r="AI68" i="4"/>
  <c r="AJ68" i="4" s="1"/>
  <c r="AQ68" i="4"/>
  <c r="AZ33" i="3"/>
  <c r="BA33" i="3" s="1"/>
  <c r="AI33" i="3" s="1"/>
  <c r="AJ33" i="3" s="1"/>
  <c r="AZ34" i="3"/>
  <c r="BA34" i="3" s="1"/>
  <c r="AI34" i="3" s="1"/>
  <c r="AJ34" i="3" s="1"/>
  <c r="BA32" i="3"/>
  <c r="AI32" i="3" s="1"/>
  <c r="AJ32" i="3" s="1"/>
  <c r="AM33" i="5"/>
  <c r="AM38" i="5"/>
  <c r="L34" i="7"/>
  <c r="N36" i="7"/>
  <c r="N41" i="8"/>
  <c r="O41" i="8" s="1"/>
  <c r="V41" i="8"/>
  <c r="V28" i="3"/>
  <c r="U28" i="3"/>
  <c r="N28" i="3"/>
  <c r="O28" i="3" s="1"/>
  <c r="AP47" i="4"/>
  <c r="AQ47" i="4" s="1"/>
  <c r="AS47" i="4" s="1"/>
  <c r="AT47" i="4" s="1"/>
  <c r="V38" i="5"/>
  <c r="N38" i="5"/>
  <c r="O38" i="5" s="1"/>
  <c r="AS30" i="1"/>
  <c r="AT30" i="1"/>
  <c r="AP30" i="1"/>
  <c r="AN39" i="1"/>
  <c r="AF37" i="4"/>
  <c r="AG37" i="4" s="1"/>
  <c r="AI37" i="4"/>
  <c r="AJ37" i="4" s="1"/>
  <c r="AF37" i="1"/>
  <c r="AG37" i="1" s="1"/>
  <c r="N35" i="4"/>
  <c r="O35" i="4" s="1"/>
  <c r="L38" i="4"/>
  <c r="N37" i="1"/>
  <c r="O37" i="1" s="1"/>
  <c r="L68" i="1"/>
  <c r="V37" i="1"/>
  <c r="L39" i="1"/>
  <c r="AF29" i="2"/>
  <c r="AG29" i="2" s="1"/>
  <c r="AI48" i="3"/>
  <c r="AJ48" i="3" s="1"/>
  <c r="AT48" i="3"/>
  <c r="AP67" i="5"/>
  <c r="AQ67" i="5" s="1"/>
  <c r="AS67" i="5"/>
  <c r="AT67" i="5" s="1"/>
  <c r="AS29" i="5"/>
  <c r="AT29" i="5"/>
  <c r="AP29" i="5"/>
  <c r="AQ29" i="5" s="1"/>
  <c r="AP38" i="8"/>
  <c r="AQ38" i="8" s="1"/>
  <c r="AS38" i="8"/>
  <c r="AT38" i="8" s="1"/>
  <c r="Z35" i="8"/>
  <c r="X92" i="8"/>
  <c r="H39" i="8"/>
  <c r="H51" i="8" s="1"/>
  <c r="AS25" i="8"/>
  <c r="AT25" i="8" s="1"/>
  <c r="AP25" i="8"/>
  <c r="AQ25" i="8" s="1"/>
  <c r="AS35" i="1"/>
  <c r="AT35" i="1"/>
  <c r="AP35" i="1"/>
  <c r="AQ35" i="1" s="1"/>
  <c r="AJ49" i="1"/>
  <c r="AF49" i="1"/>
  <c r="AG49" i="1" s="1"/>
  <c r="AQ49" i="1"/>
  <c r="AI49" i="1"/>
  <c r="AP33" i="4"/>
  <c r="AS33" i="4"/>
  <c r="AT33" i="4"/>
  <c r="V32" i="5"/>
  <c r="N32" i="5"/>
  <c r="AD35" i="3"/>
  <c r="AB93" i="3"/>
  <c r="AP36" i="5"/>
  <c r="AQ36" i="5" s="1"/>
  <c r="AS36" i="5"/>
  <c r="AT36" i="5" s="1"/>
  <c r="AP29" i="1"/>
  <c r="AQ29" i="1" s="1"/>
  <c r="AS29" i="1"/>
  <c r="AT29" i="1" s="1"/>
  <c r="AM41" i="4"/>
  <c r="AN41" i="4" s="1"/>
  <c r="AN40" i="4"/>
  <c r="AN56" i="4" s="1"/>
  <c r="AS72" i="2"/>
  <c r="AT72" i="2" s="1"/>
  <c r="AP72" i="2"/>
  <c r="AQ72" i="2" s="1"/>
  <c r="AI31" i="2"/>
  <c r="AJ31" i="2" s="1"/>
  <c r="AS47" i="1"/>
  <c r="AT47" i="1"/>
  <c r="AP47" i="1"/>
  <c r="AD30" i="4"/>
  <c r="AC31" i="4"/>
  <c r="AD31" i="4" s="1"/>
  <c r="N34" i="4"/>
  <c r="O34" i="4" s="1"/>
  <c r="V34" i="4"/>
  <c r="AD38" i="5"/>
  <c r="AC39" i="5"/>
  <c r="AB97" i="5"/>
  <c r="AF31" i="7"/>
  <c r="AG31" i="7" s="1"/>
  <c r="AQ31" i="7"/>
  <c r="D95" i="7"/>
  <c r="D91" i="7"/>
  <c r="AP36" i="7"/>
  <c r="AQ36" i="7" s="1"/>
  <c r="AS36" i="7"/>
  <c r="AT36" i="7" s="1"/>
  <c r="U36" i="7"/>
  <c r="V36" i="7" s="1"/>
  <c r="N37" i="8"/>
  <c r="O37" i="8" s="1"/>
  <c r="V37" i="8"/>
  <c r="N38" i="8"/>
  <c r="V69" i="8"/>
  <c r="N69" i="8"/>
  <c r="O69" i="8" s="1"/>
  <c r="BD27" i="7"/>
  <c r="BD34" i="7" s="1"/>
  <c r="BD37" i="7" s="1"/>
  <c r="O38" i="8"/>
  <c r="U41" i="8"/>
  <c r="N40" i="1"/>
  <c r="O40" i="1" s="1"/>
  <c r="U40" i="1"/>
  <c r="V40" i="1" s="1"/>
  <c r="N30" i="3"/>
  <c r="V30" i="3"/>
  <c r="V44" i="2"/>
  <c r="N44" i="2"/>
  <c r="O44" i="2" s="1"/>
  <c r="AS31" i="2"/>
  <c r="AT31" i="2" s="1"/>
  <c r="AP34" i="1"/>
  <c r="AQ34" i="1" s="1"/>
  <c r="AF34" i="3"/>
  <c r="AQ34" i="3"/>
  <c r="AZ54" i="2"/>
  <c r="Z40" i="2"/>
  <c r="Y41" i="2"/>
  <c r="N37" i="4"/>
  <c r="O37" i="4" s="1"/>
  <c r="V37" i="4"/>
  <c r="AF32" i="5"/>
  <c r="Z30" i="5"/>
  <c r="Y31" i="5"/>
  <c r="Z31" i="5" s="1"/>
  <c r="Z40" i="6"/>
  <c r="X96" i="6"/>
  <c r="Y41" i="6"/>
  <c r="U40" i="6"/>
  <c r="V40" i="6" s="1"/>
  <c r="S51" i="6"/>
  <c r="R40" i="7"/>
  <c r="S40" i="7" s="1"/>
  <c r="U40" i="7" s="1"/>
  <c r="S39" i="7"/>
  <c r="U39" i="7" s="1"/>
  <c r="V39" i="7" s="1"/>
  <c r="N39" i="7"/>
  <c r="O39" i="7" s="1"/>
  <c r="H37" i="7"/>
  <c r="V29" i="7"/>
  <c r="N29" i="7"/>
  <c r="U29" i="7"/>
  <c r="AF27" i="8"/>
  <c r="AG27" i="8" s="1"/>
  <c r="AD43" i="1"/>
  <c r="AY43" i="1"/>
  <c r="AZ43" i="1" s="1"/>
  <c r="N67" i="5"/>
  <c r="AP33" i="3"/>
  <c r="U34" i="3"/>
  <c r="AG25" i="5"/>
  <c r="U37" i="1"/>
  <c r="AS30" i="7"/>
  <c r="AP29" i="4"/>
  <c r="AQ29" i="4" s="1"/>
  <c r="AI69" i="8"/>
  <c r="AJ69" i="8" s="1"/>
  <c r="AF69" i="8"/>
  <c r="AG69" i="8" s="1"/>
  <c r="AL39" i="5" l="1"/>
  <c r="BD51" i="8"/>
  <c r="BD57" i="8"/>
  <c r="BD55" i="7"/>
  <c r="BD49" i="7"/>
  <c r="H52" i="8"/>
  <c r="H53" i="8"/>
  <c r="BE60" i="6"/>
  <c r="BE61" i="6" s="1"/>
  <c r="L50" i="5"/>
  <c r="L51" i="5"/>
  <c r="AD57" i="8"/>
  <c r="AD51" i="8"/>
  <c r="AN35" i="3"/>
  <c r="AL93" i="3"/>
  <c r="AF44" i="1"/>
  <c r="AG44" i="1" s="1"/>
  <c r="AI44" i="1"/>
  <c r="AJ44" i="1" s="1"/>
  <c r="AF40" i="4"/>
  <c r="AG40" i="4" s="1"/>
  <c r="Z39" i="2"/>
  <c r="H60" i="6"/>
  <c r="H61" i="6"/>
  <c r="AP39" i="1"/>
  <c r="AN38" i="5"/>
  <c r="AM39" i="5"/>
  <c r="AL97" i="5"/>
  <c r="Z50" i="4"/>
  <c r="Z38" i="4"/>
  <c r="AP48" i="6"/>
  <c r="AQ48" i="6" s="1"/>
  <c r="AN44" i="1"/>
  <c r="BC44" i="1"/>
  <c r="BD44" i="1" s="1"/>
  <c r="N39" i="6"/>
  <c r="O39" i="6" s="1"/>
  <c r="V39" i="6"/>
  <c r="L57" i="6"/>
  <c r="L51" i="6"/>
  <c r="AP36" i="6"/>
  <c r="AQ36" i="6" s="1"/>
  <c r="AS36" i="6"/>
  <c r="AT36" i="6" s="1"/>
  <c r="AN39" i="6"/>
  <c r="AZ57" i="4"/>
  <c r="AZ58" i="4" s="1"/>
  <c r="N36" i="8"/>
  <c r="O36" i="8" s="1"/>
  <c r="L39" i="8"/>
  <c r="AI34" i="7"/>
  <c r="AJ34" i="7" s="1"/>
  <c r="H49" i="7"/>
  <c r="H55" i="7"/>
  <c r="Y43" i="2"/>
  <c r="Z43" i="2" s="1"/>
  <c r="Y44" i="2"/>
  <c r="Z41" i="2"/>
  <c r="AS40" i="4"/>
  <c r="AT40" i="4" s="1"/>
  <c r="AP40" i="4"/>
  <c r="AQ40" i="4" s="1"/>
  <c r="N39" i="1"/>
  <c r="O39" i="1" s="1"/>
  <c r="L42" i="1"/>
  <c r="N38" i="4"/>
  <c r="L56" i="4"/>
  <c r="L50" i="4"/>
  <c r="AN33" i="5"/>
  <c r="AL91" i="5"/>
  <c r="AF38" i="7"/>
  <c r="AG38" i="7" s="1"/>
  <c r="Z39" i="5"/>
  <c r="Y40" i="5"/>
  <c r="Z40" i="5" s="1"/>
  <c r="AY45" i="1"/>
  <c r="AZ45" i="1" s="1"/>
  <c r="AD45" i="1"/>
  <c r="S39" i="3"/>
  <c r="AD37" i="2"/>
  <c r="AB92" i="2"/>
  <c r="L32" i="3"/>
  <c r="K33" i="3"/>
  <c r="L33" i="3" s="1"/>
  <c r="U39" i="6"/>
  <c r="S57" i="6"/>
  <c r="AI36" i="6"/>
  <c r="AJ36" i="6"/>
  <c r="AD39" i="6"/>
  <c r="AG27" i="4"/>
  <c r="Z57" i="3"/>
  <c r="AS40" i="1"/>
  <c r="AT40" i="1" s="1"/>
  <c r="AP40" i="1"/>
  <c r="AQ40" i="1" s="1"/>
  <c r="AJ40" i="3"/>
  <c r="AF40" i="3"/>
  <c r="AG40" i="3" s="1"/>
  <c r="AI40" i="3"/>
  <c r="Y42" i="8"/>
  <c r="Z42" i="8" s="1"/>
  <c r="Z38" i="8"/>
  <c r="AP31" i="5"/>
  <c r="AQ31" i="5" s="1"/>
  <c r="AS31" i="5"/>
  <c r="AT31" i="5" s="1"/>
  <c r="U30" i="5"/>
  <c r="S34" i="5"/>
  <c r="AQ39" i="1"/>
  <c r="AD42" i="1"/>
  <c r="AD54" i="1" s="1"/>
  <c r="AF39" i="1"/>
  <c r="AG39" i="1" s="1"/>
  <c r="BA52" i="6"/>
  <c r="BA53" i="6"/>
  <c r="BA55" i="6" s="1"/>
  <c r="Z34" i="7"/>
  <c r="AF33" i="7"/>
  <c r="AG33" i="7" s="1"/>
  <c r="AT34" i="7"/>
  <c r="AN37" i="7"/>
  <c r="AP34" i="7"/>
  <c r="AQ34" i="7" s="1"/>
  <c r="AS34" i="7"/>
  <c r="U42" i="2"/>
  <c r="V42" i="2" s="1"/>
  <c r="S60" i="2"/>
  <c r="S54" i="2"/>
  <c r="AG35" i="6"/>
  <c r="Z36" i="6"/>
  <c r="AF35" i="6"/>
  <c r="BE36" i="3"/>
  <c r="BE39" i="3" s="1"/>
  <c r="BA36" i="3"/>
  <c r="BA39" i="3" s="1"/>
  <c r="AZ51" i="4"/>
  <c r="AZ52" i="4" s="1"/>
  <c r="AZ54" i="4" s="1"/>
  <c r="AI37" i="7"/>
  <c r="AJ37" i="7" s="1"/>
  <c r="AD55" i="7"/>
  <c r="AD49" i="7"/>
  <c r="AZ39" i="1"/>
  <c r="AZ42" i="1" s="1"/>
  <c r="AZ60" i="1" s="1"/>
  <c r="AF31" i="5"/>
  <c r="AG31" i="5" s="1"/>
  <c r="AZ55" i="2"/>
  <c r="AZ56" i="2"/>
  <c r="AZ58" i="2" s="1"/>
  <c r="AC40" i="5"/>
  <c r="AD40" i="5" s="1"/>
  <c r="AD39" i="5"/>
  <c r="AI31" i="4"/>
  <c r="AJ31" i="4" s="1"/>
  <c r="AF31" i="4"/>
  <c r="AG31" i="4" s="1"/>
  <c r="AP31" i="4"/>
  <c r="AQ31" i="4" s="1"/>
  <c r="L37" i="7"/>
  <c r="N34" i="7"/>
  <c r="O34" i="7" s="1"/>
  <c r="BD37" i="1"/>
  <c r="BD39" i="1" s="1"/>
  <c r="BD42" i="1" s="1"/>
  <c r="BB92" i="1"/>
  <c r="AF41" i="1"/>
  <c r="AG41" i="1" s="1"/>
  <c r="AI41" i="1"/>
  <c r="AJ41" i="1" s="1"/>
  <c r="AZ55" i="7"/>
  <c r="AZ49" i="7"/>
  <c r="AI30" i="7"/>
  <c r="H52" i="6"/>
  <c r="H53" i="6"/>
  <c r="U42" i="1"/>
  <c r="S60" i="1"/>
  <c r="S54" i="1"/>
  <c r="AZ36" i="8"/>
  <c r="AI27" i="8"/>
  <c r="AJ27" i="8" s="1"/>
  <c r="AM40" i="2"/>
  <c r="AM37" i="2"/>
  <c r="L55" i="2"/>
  <c r="L56" i="2"/>
  <c r="N29" i="3"/>
  <c r="V29" i="3"/>
  <c r="U29" i="3"/>
  <c r="U34" i="7"/>
  <c r="V34" i="7" s="1"/>
  <c r="S37" i="7"/>
  <c r="AJ33" i="5"/>
  <c r="AF33" i="5"/>
  <c r="AI33" i="5"/>
  <c r="AD34" i="5"/>
  <c r="AI33" i="4"/>
  <c r="AJ33" i="4" s="1"/>
  <c r="AQ33" i="4"/>
  <c r="AF33" i="4"/>
  <c r="S38" i="4"/>
  <c r="U35" i="4"/>
  <c r="V35" i="4" s="1"/>
  <c r="AF41" i="8"/>
  <c r="AG41" i="8" s="1"/>
  <c r="H57" i="3"/>
  <c r="H51" i="3"/>
  <c r="N37" i="5"/>
  <c r="O37" i="5" s="1"/>
  <c r="L55" i="5"/>
  <c r="BD50" i="5"/>
  <c r="BD51" i="5" s="1"/>
  <c r="BD53" i="5" s="1"/>
  <c r="AI43" i="1"/>
  <c r="AJ43" i="1"/>
  <c r="AF43" i="1"/>
  <c r="AG43" i="1" s="1"/>
  <c r="Z41" i="6"/>
  <c r="Y42" i="6"/>
  <c r="Z42" i="6" s="1"/>
  <c r="AG30" i="5"/>
  <c r="Z34" i="5"/>
  <c r="AF30" i="5"/>
  <c r="AI38" i="5"/>
  <c r="AF38" i="5"/>
  <c r="AJ38" i="5"/>
  <c r="AI30" i="4"/>
  <c r="AJ30" i="4" s="1"/>
  <c r="AF30" i="4"/>
  <c r="AG30" i="4" s="1"/>
  <c r="AP30" i="4"/>
  <c r="AQ30" i="4" s="1"/>
  <c r="AD35" i="4"/>
  <c r="H57" i="8"/>
  <c r="AN57" i="4"/>
  <c r="H60" i="1"/>
  <c r="H54" i="1"/>
  <c r="N34" i="3"/>
  <c r="V34" i="3"/>
  <c r="BD35" i="4"/>
  <c r="AS30" i="4"/>
  <c r="AT30" i="4" s="1"/>
  <c r="AC42" i="3"/>
  <c r="AD42" i="3" s="1"/>
  <c r="AD41" i="3"/>
  <c r="AF40" i="8"/>
  <c r="AG40" i="8" s="1"/>
  <c r="AG33" i="5"/>
  <c r="O38" i="4"/>
  <c r="H56" i="4"/>
  <c r="H50" i="4"/>
  <c r="U51" i="6"/>
  <c r="S52" i="6"/>
  <c r="AF40" i="6"/>
  <c r="AG40" i="6" s="1"/>
  <c r="AS41" i="4"/>
  <c r="AT41" i="4"/>
  <c r="AP41" i="4"/>
  <c r="AI35" i="3"/>
  <c r="AF35" i="3"/>
  <c r="AG35" i="3" s="1"/>
  <c r="AJ35" i="3"/>
  <c r="Z36" i="8"/>
  <c r="AP37" i="1"/>
  <c r="AQ37" i="1" s="1"/>
  <c r="AS37" i="1"/>
  <c r="AT37" i="1" s="1"/>
  <c r="Y40" i="7"/>
  <c r="Z40" i="7" s="1"/>
  <c r="Z39" i="7"/>
  <c r="AG38" i="5"/>
  <c r="AD36" i="3"/>
  <c r="U39" i="1"/>
  <c r="V39" i="1" s="1"/>
  <c r="AD40" i="2"/>
  <c r="AC41" i="2"/>
  <c r="H49" i="5"/>
  <c r="H55" i="5"/>
  <c r="N42" i="2"/>
  <c r="L60" i="2"/>
  <c r="AF35" i="8"/>
  <c r="AG35" i="8" s="1"/>
  <c r="AI32" i="4"/>
  <c r="AJ32" i="4" s="1"/>
  <c r="AQ32" i="4"/>
  <c r="AF32" i="4"/>
  <c r="AZ55" i="5"/>
  <c r="AZ49" i="5"/>
  <c r="AN43" i="1"/>
  <c r="BC43" i="1"/>
  <c r="BD43" i="1" s="1"/>
  <c r="BC41" i="1"/>
  <c r="BD41" i="1" s="1"/>
  <c r="AN41" i="1"/>
  <c r="AN42" i="1" s="1"/>
  <c r="AM45" i="1"/>
  <c r="AF37" i="8"/>
  <c r="AG37" i="8" s="1"/>
  <c r="AS30" i="5"/>
  <c r="AT30" i="5"/>
  <c r="AP30" i="5"/>
  <c r="O42" i="2"/>
  <c r="H60" i="2"/>
  <c r="H54" i="2"/>
  <c r="Z42" i="1"/>
  <c r="Z51" i="3"/>
  <c r="AN40" i="3"/>
  <c r="AM41" i="3"/>
  <c r="AL99" i="3"/>
  <c r="U27" i="8"/>
  <c r="V27" i="8" s="1"/>
  <c r="S36" i="8"/>
  <c r="AG41" i="4"/>
  <c r="AF41" i="4"/>
  <c r="AN50" i="4"/>
  <c r="AP36" i="8"/>
  <c r="AQ36" i="8" s="1"/>
  <c r="AS36" i="8"/>
  <c r="AT36" i="8" s="1"/>
  <c r="AN39" i="8"/>
  <c r="BD56" i="5"/>
  <c r="BD57" i="5" s="1"/>
  <c r="BA60" i="6"/>
  <c r="BA61" i="6"/>
  <c r="AZ54" i="1" l="1"/>
  <c r="AL41" i="8"/>
  <c r="AN41" i="8" s="1"/>
  <c r="AN57" i="8" s="1"/>
  <c r="AZ59" i="4"/>
  <c r="AZ60" i="4" s="1"/>
  <c r="Z49" i="5"/>
  <c r="BD58" i="5"/>
  <c r="BD59" i="5" s="1"/>
  <c r="AN41" i="3"/>
  <c r="AM42" i="3"/>
  <c r="AN42" i="3" s="1"/>
  <c r="AP43" i="1"/>
  <c r="AQ43" i="1" s="1"/>
  <c r="AS43" i="1"/>
  <c r="AT43" i="1" s="1"/>
  <c r="H50" i="5"/>
  <c r="H51" i="5" s="1"/>
  <c r="AI34" i="5"/>
  <c r="AD37" i="5"/>
  <c r="AF34" i="5"/>
  <c r="AG34" i="5" s="1"/>
  <c r="AJ34" i="5"/>
  <c r="AZ55" i="1"/>
  <c r="AZ56" i="1"/>
  <c r="AZ58" i="1" s="1"/>
  <c r="AG40" i="5"/>
  <c r="N49" i="5"/>
  <c r="O49" i="5" s="1"/>
  <c r="AP39" i="8"/>
  <c r="AQ39" i="8" s="1"/>
  <c r="AS39" i="8"/>
  <c r="AT39" i="8" s="1"/>
  <c r="AN51" i="8"/>
  <c r="AD39" i="3"/>
  <c r="AF36" i="3"/>
  <c r="AG36" i="3" s="1"/>
  <c r="AI36" i="3"/>
  <c r="AJ36" i="3" s="1"/>
  <c r="L61" i="2"/>
  <c r="L62" i="2" s="1"/>
  <c r="N60" i="2"/>
  <c r="V60" i="2"/>
  <c r="BD38" i="4"/>
  <c r="AS35" i="4"/>
  <c r="AT35" i="4" s="1"/>
  <c r="Z39" i="6"/>
  <c r="AF38" i="8"/>
  <c r="AG38" i="8" s="1"/>
  <c r="N33" i="3"/>
  <c r="V33" i="3"/>
  <c r="U33" i="3"/>
  <c r="L57" i="4"/>
  <c r="L58" i="4" s="1"/>
  <c r="N56" i="4"/>
  <c r="O56" i="4" s="1"/>
  <c r="N39" i="8"/>
  <c r="O39" i="8" s="1"/>
  <c r="L57" i="8"/>
  <c r="L51" i="8"/>
  <c r="AP42" i="1"/>
  <c r="AQ42" i="1" s="1"/>
  <c r="AS42" i="1"/>
  <c r="AT42" i="1" s="1"/>
  <c r="BD50" i="7"/>
  <c r="BD51" i="7" s="1"/>
  <c r="BD53" i="7" s="1"/>
  <c r="AS40" i="3"/>
  <c r="AT40" i="3" s="1"/>
  <c r="AP40" i="3"/>
  <c r="AQ40" i="3" s="1"/>
  <c r="AD52" i="8"/>
  <c r="AD53" i="8"/>
  <c r="L52" i="5"/>
  <c r="L53" i="5"/>
  <c r="BD56" i="7"/>
  <c r="BD57" i="7" s="1"/>
  <c r="AN51" i="4"/>
  <c r="AN52" i="4"/>
  <c r="Z52" i="3"/>
  <c r="Z53" i="3" s="1"/>
  <c r="AZ56" i="5"/>
  <c r="AZ57" i="5" s="1"/>
  <c r="AC44" i="2"/>
  <c r="AD41" i="2"/>
  <c r="AC43" i="2"/>
  <c r="AD43" i="2" s="1"/>
  <c r="AG40" i="7"/>
  <c r="AF40" i="7"/>
  <c r="Z39" i="8"/>
  <c r="AF36" i="8"/>
  <c r="AG36" i="8" s="1"/>
  <c r="H51" i="4"/>
  <c r="H52" i="4" s="1"/>
  <c r="AI42" i="3"/>
  <c r="AJ42" i="3"/>
  <c r="AQ42" i="3"/>
  <c r="AF42" i="3"/>
  <c r="AG42" i="3" s="1"/>
  <c r="AF41" i="6"/>
  <c r="AG41" i="6" s="1"/>
  <c r="N55" i="5"/>
  <c r="L56" i="5"/>
  <c r="L57" i="5"/>
  <c r="H58" i="3"/>
  <c r="H59" i="3"/>
  <c r="L58" i="2"/>
  <c r="L57" i="2"/>
  <c r="AL92" i="2"/>
  <c r="AN37" i="2"/>
  <c r="U54" i="1"/>
  <c r="S55" i="1"/>
  <c r="AZ56" i="7"/>
  <c r="AZ57" i="7" s="1"/>
  <c r="AF39" i="5"/>
  <c r="AG39" i="5" s="1"/>
  <c r="AI39" i="5"/>
  <c r="AJ39" i="5" s="1"/>
  <c r="AI49" i="7"/>
  <c r="AD50" i="7"/>
  <c r="AD51" i="7" s="1"/>
  <c r="AJ49" i="7"/>
  <c r="BE57" i="3"/>
  <c r="BE51" i="3"/>
  <c r="U54" i="2"/>
  <c r="V54" i="2" s="1"/>
  <c r="S55" i="2"/>
  <c r="U55" i="2" s="1"/>
  <c r="S56" i="2"/>
  <c r="Z37" i="7"/>
  <c r="AF34" i="7"/>
  <c r="AG34" i="7" s="1"/>
  <c r="Z59" i="3"/>
  <c r="Z58" i="3"/>
  <c r="AJ45" i="1"/>
  <c r="AI45" i="1"/>
  <c r="AQ45" i="1"/>
  <c r="AF45" i="1"/>
  <c r="AG45" i="1" s="1"/>
  <c r="AP33" i="5"/>
  <c r="AQ33" i="5" s="1"/>
  <c r="AS33" i="5"/>
  <c r="AT33" i="5" s="1"/>
  <c r="AN34" i="5"/>
  <c r="Y45" i="2"/>
  <c r="Z45" i="2" s="1"/>
  <c r="Z44" i="2"/>
  <c r="Z54" i="2" s="1"/>
  <c r="AP39" i="6"/>
  <c r="AQ39" i="6" s="1"/>
  <c r="AS39" i="6"/>
  <c r="AT39" i="6" s="1"/>
  <c r="V51" i="6"/>
  <c r="N51" i="6"/>
  <c r="O51" i="6" s="1"/>
  <c r="L52" i="6"/>
  <c r="L53" i="6" s="1"/>
  <c r="Z56" i="4"/>
  <c r="AM40" i="5"/>
  <c r="AN40" i="5" s="1"/>
  <c r="AN39" i="5"/>
  <c r="AS39" i="1"/>
  <c r="AT39" i="1" s="1"/>
  <c r="AD58" i="8"/>
  <c r="N50" i="5"/>
  <c r="BD58" i="8"/>
  <c r="BD59" i="8"/>
  <c r="H55" i="2"/>
  <c r="AN45" i="1"/>
  <c r="BC45" i="1"/>
  <c r="BD45" i="1" s="1"/>
  <c r="U52" i="6"/>
  <c r="H61" i="1"/>
  <c r="N37" i="7"/>
  <c r="O37" i="7" s="1"/>
  <c r="L55" i="7"/>
  <c r="L49" i="7"/>
  <c r="AF36" i="6"/>
  <c r="AG36" i="6" s="1"/>
  <c r="H56" i="7"/>
  <c r="H57" i="7"/>
  <c r="Z51" i="4"/>
  <c r="Z52" i="4"/>
  <c r="AS35" i="3"/>
  <c r="AT35" i="3" s="1"/>
  <c r="AP35" i="3"/>
  <c r="AQ35" i="3" s="1"/>
  <c r="AN36" i="3"/>
  <c r="U36" i="8"/>
  <c r="V36" i="8" s="1"/>
  <c r="S39" i="8"/>
  <c r="O60" i="2"/>
  <c r="H61" i="2"/>
  <c r="H62" i="2" s="1"/>
  <c r="AP41" i="1"/>
  <c r="AQ41" i="1" s="1"/>
  <c r="AS41" i="1"/>
  <c r="AT41" i="1"/>
  <c r="AZ50" i="5"/>
  <c r="AZ51" i="5" s="1"/>
  <c r="AZ53" i="5" s="1"/>
  <c r="AF39" i="7"/>
  <c r="AG39" i="7" s="1"/>
  <c r="AI41" i="3"/>
  <c r="AJ41" i="3" s="1"/>
  <c r="AF41" i="3"/>
  <c r="AG41" i="3" s="1"/>
  <c r="H59" i="8"/>
  <c r="H58" i="8"/>
  <c r="AG42" i="6"/>
  <c r="AF42" i="6"/>
  <c r="H52" i="3"/>
  <c r="H53" i="3"/>
  <c r="U37" i="7"/>
  <c r="V37" i="7" s="1"/>
  <c r="S55" i="7"/>
  <c r="S49" i="7"/>
  <c r="N54" i="2"/>
  <c r="O54" i="2" s="1"/>
  <c r="AZ39" i="8"/>
  <c r="AI36" i="8"/>
  <c r="AJ36" i="8" s="1"/>
  <c r="H54" i="6"/>
  <c r="AZ50" i="7"/>
  <c r="AZ51" i="7" s="1"/>
  <c r="AZ53" i="7" s="1"/>
  <c r="BD60" i="1"/>
  <c r="AZ61" i="1"/>
  <c r="AZ62" i="1" s="1"/>
  <c r="AZ64" i="1" s="1"/>
  <c r="BA51" i="3"/>
  <c r="BA57" i="3"/>
  <c r="AI39" i="1"/>
  <c r="AJ39" i="1" s="1"/>
  <c r="AF42" i="8"/>
  <c r="AG42" i="8" s="1"/>
  <c r="AF39" i="6"/>
  <c r="AI39" i="6"/>
  <c r="AJ39" i="6" s="1"/>
  <c r="AD51" i="6"/>
  <c r="AD57" i="6"/>
  <c r="U57" i="6"/>
  <c r="S58" i="6"/>
  <c r="S59" i="6"/>
  <c r="V32" i="3"/>
  <c r="N32" i="3"/>
  <c r="U32" i="3"/>
  <c r="L36" i="3"/>
  <c r="S57" i="3"/>
  <c r="S51" i="3"/>
  <c r="H50" i="7"/>
  <c r="H51" i="7"/>
  <c r="H54" i="8"/>
  <c r="H55" i="8"/>
  <c r="Z60" i="1"/>
  <c r="Z54" i="1"/>
  <c r="BD54" i="1"/>
  <c r="O55" i="5"/>
  <c r="H56" i="5"/>
  <c r="H57" i="5" s="1"/>
  <c r="AF40" i="2"/>
  <c r="AG40" i="2" s="1"/>
  <c r="AI40" i="2"/>
  <c r="AJ40" i="2" s="1"/>
  <c r="S53" i="6"/>
  <c r="H57" i="4"/>
  <c r="H55" i="1"/>
  <c r="H56" i="1"/>
  <c r="AN58" i="4"/>
  <c r="AI35" i="4"/>
  <c r="AJ35" i="4" s="1"/>
  <c r="AD38" i="4"/>
  <c r="AF35" i="4"/>
  <c r="AG35" i="4" s="1"/>
  <c r="AP35" i="4"/>
  <c r="AQ35" i="4" s="1"/>
  <c r="Z37" i="5"/>
  <c r="AF54" i="1"/>
  <c r="AD55" i="1"/>
  <c r="AD56" i="1" s="1"/>
  <c r="AI54" i="1"/>
  <c r="AJ54" i="1" s="1"/>
  <c r="U38" i="4"/>
  <c r="V38" i="4" s="1"/>
  <c r="S56" i="4"/>
  <c r="S50" i="4"/>
  <c r="N55" i="2"/>
  <c r="V55" i="2"/>
  <c r="AM41" i="2"/>
  <c r="AN40" i="2"/>
  <c r="S61" i="1"/>
  <c r="AF40" i="5"/>
  <c r="AJ40" i="5"/>
  <c r="AI40" i="5"/>
  <c r="AQ40" i="5"/>
  <c r="AD56" i="7"/>
  <c r="AD57" i="7" s="1"/>
  <c r="U60" i="2"/>
  <c r="S61" i="2"/>
  <c r="U61" i="2" s="1"/>
  <c r="AP37" i="7"/>
  <c r="AQ37" i="7" s="1"/>
  <c r="AS37" i="7"/>
  <c r="AT37" i="7" s="1"/>
  <c r="AI42" i="1"/>
  <c r="AJ42" i="1"/>
  <c r="AF42" i="1"/>
  <c r="AG42" i="1" s="1"/>
  <c r="AD60" i="1"/>
  <c r="U34" i="5"/>
  <c r="V34" i="5" s="1"/>
  <c r="S37" i="5"/>
  <c r="AF37" i="2"/>
  <c r="AG37" i="2" s="1"/>
  <c r="AI37" i="2"/>
  <c r="AJ37" i="2" s="1"/>
  <c r="AD39" i="2"/>
  <c r="N50" i="4"/>
  <c r="O50" i="4" s="1"/>
  <c r="L52" i="4"/>
  <c r="L51" i="4"/>
  <c r="N42" i="1"/>
  <c r="O42" i="1" s="1"/>
  <c r="V42" i="1"/>
  <c r="L60" i="1"/>
  <c r="U60" i="1" s="1"/>
  <c r="L54" i="1"/>
  <c r="L58" i="6"/>
  <c r="L59" i="6" s="1"/>
  <c r="N57" i="6"/>
  <c r="O57" i="6" s="1"/>
  <c r="V57" i="6"/>
  <c r="AS44" i="1"/>
  <c r="AT44" i="1" s="1"/>
  <c r="AP44" i="1"/>
  <c r="AQ44" i="1" s="1"/>
  <c r="AT38" i="5"/>
  <c r="AP38" i="5"/>
  <c r="AQ38" i="5" s="1"/>
  <c r="AS38" i="5"/>
  <c r="Z42" i="2"/>
  <c r="BD52" i="8"/>
  <c r="BD53" i="8"/>
  <c r="BD55" i="8" s="1"/>
  <c r="AS41" i="8" l="1"/>
  <c r="AT41" i="8"/>
  <c r="AP41" i="8"/>
  <c r="AQ41" i="8" s="1"/>
  <c r="AL41" i="6"/>
  <c r="AN41" i="6" s="1"/>
  <c r="AL39" i="7"/>
  <c r="AN39" i="7" s="1"/>
  <c r="AD58" i="1"/>
  <c r="AI56" i="1"/>
  <c r="AJ56" i="1" s="1"/>
  <c r="L60" i="6"/>
  <c r="L61" i="6"/>
  <c r="N59" i="6"/>
  <c r="O59" i="6" s="1"/>
  <c r="H53" i="4"/>
  <c r="H54" i="4" s="1"/>
  <c r="AZ58" i="5"/>
  <c r="AZ59" i="5"/>
  <c r="BD58" i="7"/>
  <c r="BD59" i="7"/>
  <c r="H63" i="2"/>
  <c r="L55" i="6"/>
  <c r="L54" i="6"/>
  <c r="N53" i="6"/>
  <c r="O53" i="6" s="1"/>
  <c r="AZ58" i="7"/>
  <c r="AZ59" i="7" s="1"/>
  <c r="L59" i="4"/>
  <c r="L60" i="4"/>
  <c r="N58" i="4"/>
  <c r="Z55" i="3"/>
  <c r="L63" i="2"/>
  <c r="N62" i="2"/>
  <c r="O62" i="2" s="1"/>
  <c r="Z55" i="2"/>
  <c r="Z56" i="2"/>
  <c r="O57" i="5"/>
  <c r="H58" i="5"/>
  <c r="H52" i="5"/>
  <c r="H53" i="5"/>
  <c r="O51" i="5"/>
  <c r="N51" i="5"/>
  <c r="N55" i="7"/>
  <c r="O55" i="7" s="1"/>
  <c r="L56" i="7"/>
  <c r="Z57" i="4"/>
  <c r="Z58" i="4"/>
  <c r="U56" i="2"/>
  <c r="V56" i="2" s="1"/>
  <c r="S58" i="2"/>
  <c r="U58" i="2" s="1"/>
  <c r="V58" i="2" s="1"/>
  <c r="AF43" i="2"/>
  <c r="AG43" i="2" s="1"/>
  <c r="AI43" i="2"/>
  <c r="AJ43" i="2" s="1"/>
  <c r="AN54" i="4"/>
  <c r="AD55" i="8"/>
  <c r="AG39" i="6"/>
  <c r="Z57" i="6"/>
  <c r="Z51" i="6"/>
  <c r="Z50" i="5"/>
  <c r="Z51" i="5"/>
  <c r="AI60" i="1"/>
  <c r="AJ60" i="1"/>
  <c r="AD61" i="1"/>
  <c r="AF60" i="1"/>
  <c r="AP40" i="2"/>
  <c r="AQ40" i="2" s="1"/>
  <c r="AS40" i="2"/>
  <c r="AT40" i="2" s="1"/>
  <c r="S51" i="4"/>
  <c r="U51" i="4" s="1"/>
  <c r="S52" i="4"/>
  <c r="U50" i="4"/>
  <c r="V50" i="4" s="1"/>
  <c r="U53" i="6"/>
  <c r="V53" i="6" s="1"/>
  <c r="S55" i="6"/>
  <c r="BD55" i="1"/>
  <c r="BD56" i="1" s="1"/>
  <c r="BD58" i="1" s="1"/>
  <c r="H52" i="7"/>
  <c r="L39" i="3"/>
  <c r="V36" i="3"/>
  <c r="N36" i="3"/>
  <c r="O36" i="3" s="1"/>
  <c r="U36" i="3"/>
  <c r="U59" i="6"/>
  <c r="V59" i="6" s="1"/>
  <c r="S60" i="6"/>
  <c r="U60" i="6" s="1"/>
  <c r="AI51" i="6"/>
  <c r="AJ51" i="6"/>
  <c r="AD52" i="6"/>
  <c r="AD53" i="6" s="1"/>
  <c r="AF51" i="6"/>
  <c r="BA52" i="3"/>
  <c r="BA53" i="3"/>
  <c r="BA55" i="3" s="1"/>
  <c r="S51" i="7"/>
  <c r="S50" i="7"/>
  <c r="U49" i="7"/>
  <c r="O55" i="2"/>
  <c r="AI51" i="7"/>
  <c r="AJ51" i="7" s="1"/>
  <c r="AD53" i="7"/>
  <c r="AP37" i="2"/>
  <c r="AQ37" i="2" s="1"/>
  <c r="AS37" i="2"/>
  <c r="AT37" i="2" s="1"/>
  <c r="AN39" i="2"/>
  <c r="AI41" i="2"/>
  <c r="AF41" i="2"/>
  <c r="AG41" i="2" s="1"/>
  <c r="AJ41" i="2"/>
  <c r="AS51" i="8"/>
  <c r="AT51" i="8" s="1"/>
  <c r="AP51" i="8"/>
  <c r="AQ51" i="8" s="1"/>
  <c r="AN52" i="8"/>
  <c r="AI37" i="5"/>
  <c r="AJ37" i="5" s="1"/>
  <c r="AF37" i="5"/>
  <c r="AD55" i="5"/>
  <c r="AD49" i="5"/>
  <c r="AP41" i="3"/>
  <c r="AQ41" i="3" s="1"/>
  <c r="AS41" i="3"/>
  <c r="AT41" i="3" s="1"/>
  <c r="BD61" i="1"/>
  <c r="BD62" i="1" s="1"/>
  <c r="BD64" i="1" s="1"/>
  <c r="H55" i="3"/>
  <c r="H54" i="3"/>
  <c r="AS36" i="3"/>
  <c r="AT36" i="3" s="1"/>
  <c r="AN39" i="3"/>
  <c r="AN51" i="3" s="1"/>
  <c r="AP36" i="3"/>
  <c r="AQ36" i="3" s="1"/>
  <c r="Z54" i="4"/>
  <c r="H58" i="7"/>
  <c r="AT45" i="1"/>
  <c r="AP45" i="1"/>
  <c r="AS45" i="1"/>
  <c r="Z60" i="3"/>
  <c r="H60" i="3"/>
  <c r="H61" i="3"/>
  <c r="Z57" i="8"/>
  <c r="AF39" i="8"/>
  <c r="AG39" i="8" s="1"/>
  <c r="Z51" i="8"/>
  <c r="AP42" i="3"/>
  <c r="AT42" i="3"/>
  <c r="AS42" i="3"/>
  <c r="L55" i="1"/>
  <c r="L56" i="1"/>
  <c r="N54" i="1"/>
  <c r="O54" i="1" s="1"/>
  <c r="V54" i="1"/>
  <c r="N51" i="4"/>
  <c r="O51" i="4" s="1"/>
  <c r="V51" i="4"/>
  <c r="AD42" i="2"/>
  <c r="AF39" i="2"/>
  <c r="AG39" i="2" s="1"/>
  <c r="AI39" i="2"/>
  <c r="AJ39" i="2" s="1"/>
  <c r="AN41" i="2"/>
  <c r="AM43" i="2"/>
  <c r="AN43" i="2" s="1"/>
  <c r="AM44" i="2"/>
  <c r="S57" i="4"/>
  <c r="U57" i="4" s="1"/>
  <c r="V57" i="4" s="1"/>
  <c r="U56" i="4"/>
  <c r="V56" i="4" s="1"/>
  <c r="AG37" i="5"/>
  <c r="Z55" i="5"/>
  <c r="AI38" i="4"/>
  <c r="AJ38" i="4" s="1"/>
  <c r="AF38" i="4"/>
  <c r="AG38" i="4" s="1"/>
  <c r="AD50" i="4"/>
  <c r="AD56" i="4"/>
  <c r="AP38" i="4"/>
  <c r="AQ38" i="4" s="1"/>
  <c r="AN59" i="4"/>
  <c r="AG54" i="1"/>
  <c r="Z56" i="1"/>
  <c r="Z55" i="1"/>
  <c r="S53" i="3"/>
  <c r="S52" i="3"/>
  <c r="U58" i="6"/>
  <c r="U55" i="7"/>
  <c r="V55" i="7" s="1"/>
  <c r="S57" i="7"/>
  <c r="S56" i="7"/>
  <c r="U39" i="8"/>
  <c r="V39" i="8" s="1"/>
  <c r="S57" i="8"/>
  <c r="S51" i="8"/>
  <c r="H56" i="2"/>
  <c r="AD59" i="8"/>
  <c r="AP39" i="5"/>
  <c r="AQ39" i="5" s="1"/>
  <c r="AS39" i="5"/>
  <c r="AT39" i="5" s="1"/>
  <c r="AP34" i="5"/>
  <c r="AQ34" i="5" s="1"/>
  <c r="AS34" i="5"/>
  <c r="AT34" i="5" s="1"/>
  <c r="AN37" i="5"/>
  <c r="Z55" i="7"/>
  <c r="AF37" i="7"/>
  <c r="AG37" i="7" s="1"/>
  <c r="Z49" i="7"/>
  <c r="N57" i="5"/>
  <c r="L58" i="5"/>
  <c r="AC45" i="2"/>
  <c r="AD45" i="2" s="1"/>
  <c r="AD44" i="2"/>
  <c r="U52" i="5"/>
  <c r="V52" i="5" s="1"/>
  <c r="N52" i="5"/>
  <c r="N57" i="4"/>
  <c r="O57" i="4" s="1"/>
  <c r="AN58" i="8"/>
  <c r="AP58" i="8" s="1"/>
  <c r="AQ58" i="8" s="1"/>
  <c r="AP57" i="8"/>
  <c r="AQ57" i="8" s="1"/>
  <c r="AN54" i="1"/>
  <c r="Z60" i="2"/>
  <c r="H57" i="1"/>
  <c r="AD58" i="6"/>
  <c r="AD59" i="6" s="1"/>
  <c r="BA58" i="3"/>
  <c r="BA59" i="3" s="1"/>
  <c r="BD60" i="8"/>
  <c r="BD61" i="8" s="1"/>
  <c r="BE58" i="3"/>
  <c r="BE59" i="3"/>
  <c r="L58" i="8"/>
  <c r="L59" i="8"/>
  <c r="N57" i="8"/>
  <c r="O57" i="8" s="1"/>
  <c r="N58" i="6"/>
  <c r="O58" i="6" s="1"/>
  <c r="V58" i="6"/>
  <c r="V60" i="1"/>
  <c r="N60" i="1"/>
  <c r="O60" i="1" s="1"/>
  <c r="L61" i="1"/>
  <c r="N52" i="4"/>
  <c r="O52" i="4" s="1"/>
  <c r="L53" i="4"/>
  <c r="L54" i="4" s="1"/>
  <c r="U37" i="5"/>
  <c r="V37" i="5" s="1"/>
  <c r="S55" i="5"/>
  <c r="S49" i="5"/>
  <c r="S62" i="2"/>
  <c r="AD58" i="7"/>
  <c r="AD59" i="7" s="1"/>
  <c r="S62" i="1"/>
  <c r="AF55" i="1"/>
  <c r="AI55" i="1"/>
  <c r="AJ55" i="1" s="1"/>
  <c r="H58" i="4"/>
  <c r="Z61" i="1"/>
  <c r="Z62" i="1"/>
  <c r="AG60" i="1"/>
  <c r="S58" i="3"/>
  <c r="S59" i="3"/>
  <c r="H55" i="6"/>
  <c r="AZ57" i="8"/>
  <c r="AZ51" i="8"/>
  <c r="AI39" i="8"/>
  <c r="AJ39" i="8" s="1"/>
  <c r="H60" i="8"/>
  <c r="O61" i="2"/>
  <c r="V49" i="7"/>
  <c r="L50" i="7"/>
  <c r="N49" i="7"/>
  <c r="O49" i="7" s="1"/>
  <c r="H62" i="1"/>
  <c r="AS40" i="5"/>
  <c r="AT40" i="5"/>
  <c r="AP40" i="5"/>
  <c r="N52" i="6"/>
  <c r="O52" i="6" s="1"/>
  <c r="V52" i="6"/>
  <c r="BE52" i="3"/>
  <c r="BE53" i="3" s="1"/>
  <c r="BE55" i="3" s="1"/>
  <c r="AI50" i="7"/>
  <c r="AJ50" i="7" s="1"/>
  <c r="S56" i="1"/>
  <c r="V57" i="2"/>
  <c r="N56" i="5"/>
  <c r="O56" i="5" s="1"/>
  <c r="AN60" i="1"/>
  <c r="L52" i="8"/>
  <c r="N51" i="8"/>
  <c r="O51" i="8" s="1"/>
  <c r="BD56" i="4"/>
  <c r="BD50" i="4"/>
  <c r="AS38" i="4"/>
  <c r="AT38" i="4" s="1"/>
  <c r="N61" i="2"/>
  <c r="V61" i="2"/>
  <c r="AF39" i="3"/>
  <c r="AG39" i="3" s="1"/>
  <c r="AI39" i="3"/>
  <c r="AJ39" i="3" s="1"/>
  <c r="AD57" i="3"/>
  <c r="O50" i="5"/>
  <c r="AD51" i="3"/>
  <c r="AN59" i="8" l="1"/>
  <c r="AP41" i="6"/>
  <c r="AQ41" i="6" s="1"/>
  <c r="AS41" i="6"/>
  <c r="AT41" i="6" s="1"/>
  <c r="AN51" i="6"/>
  <c r="AN57" i="6"/>
  <c r="AP39" i="7"/>
  <c r="AQ39" i="7" s="1"/>
  <c r="AS39" i="7"/>
  <c r="AT39" i="7" s="1"/>
  <c r="AN49" i="7"/>
  <c r="AN55" i="7"/>
  <c r="N54" i="4"/>
  <c r="O54" i="4" s="1"/>
  <c r="S61" i="6"/>
  <c r="U61" i="6" s="1"/>
  <c r="V61" i="6" s="1"/>
  <c r="S54" i="4"/>
  <c r="U54" i="4" s="1"/>
  <c r="V54" i="4" s="1"/>
  <c r="U52" i="4"/>
  <c r="V52" i="4" s="1"/>
  <c r="N56" i="7"/>
  <c r="O56" i="7" s="1"/>
  <c r="O53" i="5"/>
  <c r="O63" i="2"/>
  <c r="N61" i="6"/>
  <c r="O61" i="6" s="1"/>
  <c r="BD57" i="4"/>
  <c r="BD58" i="4" s="1"/>
  <c r="N52" i="8"/>
  <c r="O52" i="8" s="1"/>
  <c r="Z64" i="1"/>
  <c r="S64" i="1"/>
  <c r="AD60" i="6"/>
  <c r="AD61" i="6" s="1"/>
  <c r="AP51" i="3"/>
  <c r="AQ51" i="3" s="1"/>
  <c r="AN52" i="3"/>
  <c r="AN53" i="3" s="1"/>
  <c r="AS51" i="3"/>
  <c r="AT51" i="3" s="1"/>
  <c r="N58" i="5"/>
  <c r="AP37" i="5"/>
  <c r="AQ37" i="5" s="1"/>
  <c r="AS37" i="5"/>
  <c r="AT37" i="5" s="1"/>
  <c r="AN55" i="5"/>
  <c r="AN49" i="5"/>
  <c r="U57" i="8"/>
  <c r="V57" i="8" s="1"/>
  <c r="S58" i="8"/>
  <c r="U58" i="8" s="1"/>
  <c r="V58" i="8" s="1"/>
  <c r="S55" i="3"/>
  <c r="Z58" i="1"/>
  <c r="AF58" i="1" s="1"/>
  <c r="Z56" i="5"/>
  <c r="Z57" i="5"/>
  <c r="L57" i="1"/>
  <c r="N56" i="1"/>
  <c r="O56" i="1" s="1"/>
  <c r="V56" i="1"/>
  <c r="L58" i="1"/>
  <c r="S53" i="7"/>
  <c r="AI53" i="6"/>
  <c r="AJ53" i="6" s="1"/>
  <c r="AD55" i="6"/>
  <c r="Z58" i="6"/>
  <c r="AF58" i="6" s="1"/>
  <c r="Z59" i="6"/>
  <c r="N63" i="2"/>
  <c r="V63" i="2"/>
  <c r="N55" i="6"/>
  <c r="O55" i="6" s="1"/>
  <c r="V55" i="6"/>
  <c r="AI51" i="3"/>
  <c r="AF51" i="3"/>
  <c r="AG51" i="3" s="1"/>
  <c r="AJ51" i="3"/>
  <c r="AD52" i="3"/>
  <c r="AD53" i="3" s="1"/>
  <c r="L53" i="8"/>
  <c r="N50" i="7"/>
  <c r="O50" i="7" s="1"/>
  <c r="AZ52" i="8"/>
  <c r="AI52" i="8" s="1"/>
  <c r="AJ52" i="8" s="1"/>
  <c r="AZ53" i="8"/>
  <c r="AI51" i="8"/>
  <c r="AJ51" i="8" s="1"/>
  <c r="S60" i="3"/>
  <c r="S61" i="3" s="1"/>
  <c r="U62" i="2"/>
  <c r="V62" i="2" s="1"/>
  <c r="S64" i="2"/>
  <c r="S50" i="5"/>
  <c r="U50" i="5" s="1"/>
  <c r="V50" i="5" s="1"/>
  <c r="S51" i="5"/>
  <c r="U49" i="5"/>
  <c r="V49" i="5" s="1"/>
  <c r="N58" i="8"/>
  <c r="O58" i="8" s="1"/>
  <c r="BE60" i="3"/>
  <c r="BE61" i="3" s="1"/>
  <c r="AI44" i="2"/>
  <c r="AJ44" i="2" s="1"/>
  <c r="AF44" i="2"/>
  <c r="AG44" i="2" s="1"/>
  <c r="AD60" i="8"/>
  <c r="AD61" i="8" s="1"/>
  <c r="AN44" i="2"/>
  <c r="AM45" i="2"/>
  <c r="AN45" i="2" s="1"/>
  <c r="N55" i="1"/>
  <c r="O55" i="1" s="1"/>
  <c r="Z58" i="8"/>
  <c r="AF57" i="8"/>
  <c r="AG57" i="8" s="1"/>
  <c r="AS39" i="2"/>
  <c r="AT39" i="2" s="1"/>
  <c r="AN42" i="2"/>
  <c r="AP39" i="2"/>
  <c r="AQ39" i="2" s="1"/>
  <c r="AJ53" i="7"/>
  <c r="AI53" i="7"/>
  <c r="AI52" i="6"/>
  <c r="AJ52" i="6" s="1"/>
  <c r="U55" i="6"/>
  <c r="L64" i="2"/>
  <c r="U56" i="1"/>
  <c r="S58" i="1"/>
  <c r="AZ58" i="8"/>
  <c r="AZ59" i="8"/>
  <c r="U55" i="5"/>
  <c r="V55" i="5" s="1"/>
  <c r="S56" i="5"/>
  <c r="U56" i="5" s="1"/>
  <c r="V56" i="5" s="1"/>
  <c r="H58" i="1"/>
  <c r="AN55" i="1"/>
  <c r="AN56" i="1" s="1"/>
  <c r="AP54" i="1"/>
  <c r="AQ54" i="1" s="1"/>
  <c r="AS54" i="1"/>
  <c r="AT54" i="1" s="1"/>
  <c r="AI45" i="2"/>
  <c r="AJ45" i="2"/>
  <c r="AQ45" i="2"/>
  <c r="AF45" i="2"/>
  <c r="AG45" i="2" s="1"/>
  <c r="AG55" i="7"/>
  <c r="AI55" i="7" s="1"/>
  <c r="Z57" i="7"/>
  <c r="Z56" i="7"/>
  <c r="AF55" i="7"/>
  <c r="O56" i="2"/>
  <c r="H58" i="2"/>
  <c r="H57" i="2"/>
  <c r="N56" i="2"/>
  <c r="U56" i="7"/>
  <c r="V56" i="7" s="1"/>
  <c r="AD57" i="4"/>
  <c r="AD58" i="4" s="1"/>
  <c r="AF56" i="4"/>
  <c r="AG56" i="4" s="1"/>
  <c r="AI56" i="4" s="1"/>
  <c r="AP56" i="4"/>
  <c r="AQ56" i="4" s="1"/>
  <c r="AS56" i="4" s="1"/>
  <c r="AS43" i="2"/>
  <c r="AT43" i="2"/>
  <c r="AP43" i="2"/>
  <c r="AQ43" i="2" s="1"/>
  <c r="AF42" i="2"/>
  <c r="AG42" i="2" s="1"/>
  <c r="AI42" i="2"/>
  <c r="AJ42" i="2" s="1"/>
  <c r="AD60" i="2"/>
  <c r="N53" i="5"/>
  <c r="H59" i="7"/>
  <c r="AD50" i="5"/>
  <c r="AD51" i="5" s="1"/>
  <c r="AF49" i="5"/>
  <c r="AG49" i="5" s="1"/>
  <c r="AI49" i="5"/>
  <c r="AJ49" i="5" s="1"/>
  <c r="N39" i="3"/>
  <c r="O39" i="3" s="1"/>
  <c r="L57" i="3"/>
  <c r="L51" i="3"/>
  <c r="U39" i="3"/>
  <c r="V39" i="3" s="1"/>
  <c r="Z59" i="4"/>
  <c r="L57" i="7"/>
  <c r="U57" i="7" s="1"/>
  <c r="O52" i="5"/>
  <c r="Z58" i="2"/>
  <c r="N59" i="4"/>
  <c r="N60" i="6"/>
  <c r="O60" i="6" s="1"/>
  <c r="V60" i="6"/>
  <c r="AI58" i="1"/>
  <c r="AJ58" i="1" s="1"/>
  <c r="N53" i="4"/>
  <c r="O53" i="4" s="1"/>
  <c r="U53" i="4"/>
  <c r="V53" i="4"/>
  <c r="N61" i="1"/>
  <c r="O61" i="1" s="1"/>
  <c r="L60" i="8"/>
  <c r="L61" i="8"/>
  <c r="N59" i="8"/>
  <c r="O59" i="8" s="1"/>
  <c r="Z61" i="2"/>
  <c r="AN60" i="8"/>
  <c r="AN61" i="8" s="1"/>
  <c r="AP59" i="8"/>
  <c r="AQ59" i="8" s="1"/>
  <c r="Z50" i="7"/>
  <c r="Z51" i="7"/>
  <c r="AF49" i="7"/>
  <c r="AG49" i="7" s="1"/>
  <c r="AS52" i="8"/>
  <c r="AT52" i="8" s="1"/>
  <c r="AP52" i="8"/>
  <c r="AQ52" i="8" s="1"/>
  <c r="AI61" i="1"/>
  <c r="AJ61" i="1"/>
  <c r="AF61" i="1"/>
  <c r="AG61" i="1" s="1"/>
  <c r="Z53" i="5"/>
  <c r="O58" i="5"/>
  <c r="AS60" i="1"/>
  <c r="AT60" i="1" s="1"/>
  <c r="AN61" i="1"/>
  <c r="AN62" i="1" s="1"/>
  <c r="AP60" i="1"/>
  <c r="AQ60" i="1" s="1"/>
  <c r="AD58" i="3"/>
  <c r="AD59" i="3" s="1"/>
  <c r="AF57" i="3"/>
  <c r="AG57" i="3" s="1"/>
  <c r="BD51" i="4"/>
  <c r="AS51" i="4" s="1"/>
  <c r="AT51" i="4" s="1"/>
  <c r="AS50" i="4"/>
  <c r="AT50" i="4" s="1"/>
  <c r="H63" i="1"/>
  <c r="H64" i="1"/>
  <c r="L51" i="7"/>
  <c r="H61" i="8"/>
  <c r="H59" i="4"/>
  <c r="H60" i="4"/>
  <c r="O58" i="4"/>
  <c r="L62" i="1"/>
  <c r="BA60" i="3"/>
  <c r="BA61" i="3" s="1"/>
  <c r="AF57" i="6"/>
  <c r="AG57" i="6" s="1"/>
  <c r="AI57" i="6" s="1"/>
  <c r="U61" i="1"/>
  <c r="V61" i="1" s="1"/>
  <c r="L59" i="5"/>
  <c r="U55" i="1"/>
  <c r="V55" i="1" s="1"/>
  <c r="S52" i="8"/>
  <c r="U52" i="8" s="1"/>
  <c r="V52" i="8" s="1"/>
  <c r="S53" i="8"/>
  <c r="U51" i="8"/>
  <c r="V51" i="8" s="1"/>
  <c r="S59" i="7"/>
  <c r="S58" i="7"/>
  <c r="AG55" i="1"/>
  <c r="AN60" i="4"/>
  <c r="AI50" i="4"/>
  <c r="AJ50" i="4" s="1"/>
  <c r="AD52" i="4"/>
  <c r="AF50" i="4"/>
  <c r="AG50" i="4" s="1"/>
  <c r="AD51" i="4"/>
  <c r="AP50" i="4"/>
  <c r="AQ50" i="4" s="1"/>
  <c r="S58" i="4"/>
  <c r="AS41" i="2"/>
  <c r="AT41" i="2"/>
  <c r="AP41" i="2"/>
  <c r="AQ41" i="2" s="1"/>
  <c r="Z52" i="8"/>
  <c r="AF51" i="8"/>
  <c r="AG51" i="8" s="1"/>
  <c r="Z61" i="3"/>
  <c r="AS39" i="3"/>
  <c r="AT39" i="3" s="1"/>
  <c r="AP39" i="3"/>
  <c r="AQ39" i="3" s="1"/>
  <c r="AN57" i="3"/>
  <c r="AD56" i="5"/>
  <c r="AD57" i="5"/>
  <c r="AF55" i="5"/>
  <c r="AG55" i="5" s="1"/>
  <c r="AN53" i="8"/>
  <c r="U50" i="7"/>
  <c r="V50" i="7" s="1"/>
  <c r="H53" i="7"/>
  <c r="AD62" i="1"/>
  <c r="AG51" i="6"/>
  <c r="Z52" i="6"/>
  <c r="Z53" i="6"/>
  <c r="AD54" i="2"/>
  <c r="H59" i="5"/>
  <c r="U54" i="6"/>
  <c r="V54" i="6" s="1"/>
  <c r="N54" i="6"/>
  <c r="O54" i="6" s="1"/>
  <c r="H64" i="2"/>
  <c r="AF56" i="1"/>
  <c r="AG56" i="1" s="1"/>
  <c r="AN54" i="2" l="1"/>
  <c r="AP55" i="7"/>
  <c r="AQ55" i="7" s="1"/>
  <c r="AS55" i="7" s="1"/>
  <c r="AN56" i="7"/>
  <c r="AP56" i="7" s="1"/>
  <c r="AQ56" i="7" s="1"/>
  <c r="AS56" i="7" s="1"/>
  <c r="AN57" i="7"/>
  <c r="AP49" i="7"/>
  <c r="AQ49" i="7" s="1"/>
  <c r="AS49" i="7"/>
  <c r="AT49" i="7" s="1"/>
  <c r="AN50" i="7"/>
  <c r="AN51" i="7" s="1"/>
  <c r="AP57" i="6"/>
  <c r="AQ57" i="6" s="1"/>
  <c r="AN58" i="6"/>
  <c r="AS57" i="6"/>
  <c r="AT57" i="6" s="1"/>
  <c r="AN59" i="6"/>
  <c r="BD52" i="4"/>
  <c r="AP60" i="8"/>
  <c r="AN52" i="6"/>
  <c r="AP51" i="6"/>
  <c r="AQ51" i="6" s="1"/>
  <c r="AS51" i="6"/>
  <c r="AT51" i="6" s="1"/>
  <c r="AP53" i="3"/>
  <c r="AQ53" i="3" s="1"/>
  <c r="AN55" i="3"/>
  <c r="AT53" i="3"/>
  <c r="AS53" i="3"/>
  <c r="AN64" i="1"/>
  <c r="AS62" i="1"/>
  <c r="AT62" i="1" s="1"/>
  <c r="AP62" i="1"/>
  <c r="AQ62" i="1" s="1"/>
  <c r="AI55" i="5"/>
  <c r="AI57" i="8"/>
  <c r="AS57" i="8"/>
  <c r="AT57" i="8" s="1"/>
  <c r="AD55" i="3"/>
  <c r="AI53" i="3"/>
  <c r="AJ53" i="3" s="1"/>
  <c r="AF53" i="3"/>
  <c r="AG53" i="3" s="1"/>
  <c r="AI54" i="2"/>
  <c r="AF54" i="2"/>
  <c r="AG54" i="2" s="1"/>
  <c r="AD55" i="2"/>
  <c r="AD56" i="2" s="1"/>
  <c r="AJ54" i="2"/>
  <c r="AN58" i="3"/>
  <c r="AP58" i="3" s="1"/>
  <c r="AQ58" i="3" s="1"/>
  <c r="AP57" i="3"/>
  <c r="AQ57" i="3" s="1"/>
  <c r="AS57" i="3" s="1"/>
  <c r="AT57" i="3" s="1"/>
  <c r="AF52" i="8"/>
  <c r="AG52" i="8" s="1"/>
  <c r="S59" i="4"/>
  <c r="U59" i="4" s="1"/>
  <c r="V59" i="4" s="1"/>
  <c r="U58" i="4"/>
  <c r="V58" i="4" s="1"/>
  <c r="O60" i="4"/>
  <c r="N61" i="8"/>
  <c r="AF51" i="5"/>
  <c r="AG51" i="5" s="1"/>
  <c r="AD53" i="5"/>
  <c r="AI51" i="5"/>
  <c r="AJ51" i="5" s="1"/>
  <c r="AP56" i="1"/>
  <c r="AQ56" i="1" s="1"/>
  <c r="AN58" i="1"/>
  <c r="AS56" i="1"/>
  <c r="AT56" i="1" s="1"/>
  <c r="AZ60" i="8"/>
  <c r="AZ61" i="8" s="1"/>
  <c r="N64" i="2"/>
  <c r="AF58" i="8"/>
  <c r="AG58" i="8" s="1"/>
  <c r="AD54" i="4"/>
  <c r="AI52" i="4"/>
  <c r="AF52" i="4"/>
  <c r="AG52" i="4" s="1"/>
  <c r="AJ52" i="4"/>
  <c r="AP52" i="4"/>
  <c r="AQ52" i="4" s="1"/>
  <c r="AP61" i="8"/>
  <c r="AQ61" i="8" s="1"/>
  <c r="AF50" i="5"/>
  <c r="AG50" i="5" s="1"/>
  <c r="AI50" i="5"/>
  <c r="AJ50" i="5" s="1"/>
  <c r="AP45" i="2"/>
  <c r="AS45" i="2"/>
  <c r="AT45" i="2"/>
  <c r="AF56" i="5"/>
  <c r="AI51" i="4"/>
  <c r="AJ51" i="4" s="1"/>
  <c r="AF51" i="4"/>
  <c r="AG51" i="4" s="1"/>
  <c r="AP51" i="4"/>
  <c r="AQ51" i="4" s="1"/>
  <c r="U53" i="8"/>
  <c r="S55" i="8"/>
  <c r="AF58" i="3"/>
  <c r="AG58" i="3" s="1"/>
  <c r="Z53" i="7"/>
  <c r="AF51" i="7"/>
  <c r="AG51" i="7" s="1"/>
  <c r="Z60" i="4"/>
  <c r="L58" i="3"/>
  <c r="L59" i="3"/>
  <c r="N57" i="3"/>
  <c r="O57" i="3" s="1"/>
  <c r="U57" i="3"/>
  <c r="V57" i="3" s="1"/>
  <c r="AD59" i="4"/>
  <c r="AF58" i="4"/>
  <c r="AG58" i="4" s="1"/>
  <c r="AI58" i="4" s="1"/>
  <c r="AP58" i="4"/>
  <c r="AQ58" i="4" s="1"/>
  <c r="AS58" i="4" s="1"/>
  <c r="S57" i="5"/>
  <c r="U58" i="1"/>
  <c r="AF52" i="6"/>
  <c r="AG52" i="6" s="1"/>
  <c r="AS42" i="2"/>
  <c r="AT42" i="2" s="1"/>
  <c r="AP42" i="2"/>
  <c r="AQ42" i="2" s="1"/>
  <c r="AN60" i="2"/>
  <c r="AP44" i="2"/>
  <c r="AQ44" i="2" s="1"/>
  <c r="AS44" i="2"/>
  <c r="AT44" i="2" s="1"/>
  <c r="U64" i="2"/>
  <c r="V64" i="2" s="1"/>
  <c r="AS49" i="5"/>
  <c r="AT49" i="5" s="1"/>
  <c r="AN50" i="5"/>
  <c r="AN51" i="5" s="1"/>
  <c r="AP49" i="5"/>
  <c r="AQ49" i="5" s="1"/>
  <c r="N60" i="4"/>
  <c r="AI62" i="1"/>
  <c r="AJ62" i="1" s="1"/>
  <c r="AF62" i="1"/>
  <c r="AG62" i="1" s="1"/>
  <c r="AD64" i="1"/>
  <c r="L53" i="7"/>
  <c r="N51" i="7"/>
  <c r="O51" i="7" s="1"/>
  <c r="L52" i="7"/>
  <c r="AI57" i="3"/>
  <c r="AS61" i="1"/>
  <c r="AT61" i="1" s="1"/>
  <c r="AP61" i="1"/>
  <c r="AQ61" i="1" s="1"/>
  <c r="N57" i="7"/>
  <c r="O57" i="7" s="1"/>
  <c r="V57" i="7"/>
  <c r="L59" i="7"/>
  <c r="U59" i="7" s="1"/>
  <c r="L58" i="7"/>
  <c r="AP54" i="2"/>
  <c r="AQ54" i="2" s="1"/>
  <c r="AN56" i="2"/>
  <c r="AT54" i="2"/>
  <c r="AS54" i="2"/>
  <c r="AN55" i="2"/>
  <c r="O58" i="2"/>
  <c r="N58" i="2"/>
  <c r="Z58" i="7"/>
  <c r="Z59" i="7" s="1"/>
  <c r="AF57" i="7"/>
  <c r="AG57" i="7" s="1"/>
  <c r="AI57" i="7" s="1"/>
  <c r="U51" i="5"/>
  <c r="V51" i="5" s="1"/>
  <c r="S53" i="5"/>
  <c r="U53" i="5" s="1"/>
  <c r="V53" i="5" s="1"/>
  <c r="Z60" i="6"/>
  <c r="AF60" i="6" s="1"/>
  <c r="AF55" i="6"/>
  <c r="AI55" i="6"/>
  <c r="AJ55" i="6" s="1"/>
  <c r="U51" i="7"/>
  <c r="V51" i="7" s="1"/>
  <c r="V58" i="1"/>
  <c r="N58" i="1"/>
  <c r="O58" i="1" s="1"/>
  <c r="Z58" i="5"/>
  <c r="Z59" i="5"/>
  <c r="AG58" i="1"/>
  <c r="BD59" i="4"/>
  <c r="BD60" i="4" s="1"/>
  <c r="O64" i="2"/>
  <c r="Z55" i="6"/>
  <c r="AD58" i="5"/>
  <c r="AD59" i="5" s="1"/>
  <c r="AF57" i="5"/>
  <c r="AG57" i="5" s="1"/>
  <c r="N59" i="5"/>
  <c r="O59" i="5" s="1"/>
  <c r="O59" i="4"/>
  <c r="BD54" i="4"/>
  <c r="AS54" i="4" s="1"/>
  <c r="AT54" i="4" s="1"/>
  <c r="AS52" i="4"/>
  <c r="AT52" i="4" s="1"/>
  <c r="AD60" i="3"/>
  <c r="AD61" i="3"/>
  <c r="AF59" i="3"/>
  <c r="AG59" i="3" s="1"/>
  <c r="N60" i="8"/>
  <c r="O60" i="8" s="1"/>
  <c r="N51" i="3"/>
  <c r="O51" i="3" s="1"/>
  <c r="L52" i="3"/>
  <c r="L53" i="3" s="1"/>
  <c r="U51" i="3"/>
  <c r="V51" i="3" s="1"/>
  <c r="AP55" i="1"/>
  <c r="AQ55" i="1" s="1"/>
  <c r="AS55" i="1"/>
  <c r="AT55" i="1" s="1"/>
  <c r="Z59" i="8"/>
  <c r="AZ55" i="8"/>
  <c r="AI55" i="8" s="1"/>
  <c r="AJ55" i="8" s="1"/>
  <c r="AI53" i="8"/>
  <c r="AJ53" i="8" s="1"/>
  <c r="L55" i="8"/>
  <c r="L54" i="8"/>
  <c r="V53" i="8"/>
  <c r="N53" i="8"/>
  <c r="O53" i="8" s="1"/>
  <c r="AG58" i="6"/>
  <c r="AI58" i="6" s="1"/>
  <c r="AF53" i="6"/>
  <c r="AG53" i="6" s="1"/>
  <c r="AG56" i="5"/>
  <c r="AF59" i="6"/>
  <c r="AG59" i="6" s="1"/>
  <c r="AI59" i="6" s="1"/>
  <c r="AN55" i="8"/>
  <c r="AS53" i="8"/>
  <c r="AT53" i="8" s="1"/>
  <c r="AP53" i="8"/>
  <c r="AQ53" i="8" s="1"/>
  <c r="Z53" i="8"/>
  <c r="U58" i="7"/>
  <c r="N62" i="1"/>
  <c r="O62" i="1" s="1"/>
  <c r="V62" i="1"/>
  <c r="L63" i="1"/>
  <c r="L64" i="1" s="1"/>
  <c r="O61" i="8"/>
  <c r="AF50" i="7"/>
  <c r="AG50" i="7" s="1"/>
  <c r="Z62" i="2"/>
  <c r="AF60" i="2"/>
  <c r="AG60" i="2" s="1"/>
  <c r="AD61" i="2"/>
  <c r="AI60" i="2"/>
  <c r="AJ60" i="2" s="1"/>
  <c r="AF57" i="4"/>
  <c r="AG57" i="4" s="1"/>
  <c r="AI57" i="4" s="1"/>
  <c r="AP57" i="4"/>
  <c r="AQ57" i="4" s="1"/>
  <c r="AS57" i="4" s="1"/>
  <c r="N57" i="2"/>
  <c r="O57" i="2" s="1"/>
  <c r="AG56" i="7"/>
  <c r="AI56" i="7" s="1"/>
  <c r="AF56" i="7"/>
  <c r="AQ60" i="8"/>
  <c r="AI52" i="3"/>
  <c r="AJ52" i="3" s="1"/>
  <c r="AF52" i="3"/>
  <c r="AG52" i="3" s="1"/>
  <c r="V57" i="1"/>
  <c r="N57" i="1"/>
  <c r="O57" i="1" s="1"/>
  <c r="U57" i="1"/>
  <c r="S59" i="8"/>
  <c r="AP55" i="5"/>
  <c r="AQ55" i="5" s="1"/>
  <c r="AS55" i="5" s="1"/>
  <c r="AT55" i="5" s="1"/>
  <c r="AN56" i="5"/>
  <c r="AP56" i="5" s="1"/>
  <c r="AQ56" i="5" s="1"/>
  <c r="AS56" i="5" s="1"/>
  <c r="AP52" i="3"/>
  <c r="AQ52" i="3" s="1"/>
  <c r="AS52" i="3"/>
  <c r="AT52" i="3" s="1"/>
  <c r="U62" i="1"/>
  <c r="AS51" i="7" l="1"/>
  <c r="AT51" i="7" s="1"/>
  <c r="AN53" i="7"/>
  <c r="AP51" i="7"/>
  <c r="AQ51" i="7" s="1"/>
  <c r="AP59" i="6"/>
  <c r="AQ59" i="6" s="1"/>
  <c r="AN60" i="6"/>
  <c r="AN61" i="6" s="1"/>
  <c r="AS59" i="6"/>
  <c r="AT59" i="6" s="1"/>
  <c r="AS52" i="6"/>
  <c r="AT52" i="6" s="1"/>
  <c r="AP52" i="6"/>
  <c r="AQ52" i="6" s="1"/>
  <c r="AN59" i="7"/>
  <c r="AP59" i="7" s="1"/>
  <c r="AQ59" i="7" s="1"/>
  <c r="AS59" i="7" s="1"/>
  <c r="AP57" i="7"/>
  <c r="AQ57" i="7" s="1"/>
  <c r="AS57" i="7" s="1"/>
  <c r="AN58" i="7"/>
  <c r="AP58" i="7" s="1"/>
  <c r="AQ58" i="7" s="1"/>
  <c r="AS58" i="7" s="1"/>
  <c r="AN59" i="3"/>
  <c r="AN53" i="6"/>
  <c r="AP58" i="6"/>
  <c r="AQ58" i="6" s="1"/>
  <c r="AS58" i="6"/>
  <c r="AT58" i="6" s="1"/>
  <c r="AS50" i="7"/>
  <c r="AP50" i="7"/>
  <c r="AQ50" i="7" s="1"/>
  <c r="AT50" i="7"/>
  <c r="AN57" i="5"/>
  <c r="AF59" i="7"/>
  <c r="AG59" i="7" s="1"/>
  <c r="AI59" i="7" s="1"/>
  <c r="N64" i="1"/>
  <c r="O64" i="1" s="1"/>
  <c r="V64" i="1"/>
  <c r="U64" i="1"/>
  <c r="N53" i="3"/>
  <c r="O53" i="3" s="1"/>
  <c r="V53" i="3"/>
  <c r="L55" i="3"/>
  <c r="L54" i="3"/>
  <c r="U53" i="3"/>
  <c r="AI57" i="5"/>
  <c r="AT57" i="5"/>
  <c r="AF61" i="2"/>
  <c r="AG61" i="2" s="1"/>
  <c r="AI61" i="2"/>
  <c r="AJ61" i="2" s="1"/>
  <c r="Z55" i="8"/>
  <c r="AF53" i="8"/>
  <c r="AG53" i="8" s="1"/>
  <c r="AP56" i="2"/>
  <c r="AN58" i="2"/>
  <c r="AS56" i="2"/>
  <c r="AT56" i="2" s="1"/>
  <c r="N53" i="7"/>
  <c r="O53" i="7" s="1"/>
  <c r="AD62" i="2"/>
  <c r="AF61" i="3"/>
  <c r="AG61" i="3" s="1"/>
  <c r="AF59" i="5"/>
  <c r="AG59" i="5" s="1"/>
  <c r="AP55" i="2"/>
  <c r="AQ55" i="2" s="1"/>
  <c r="AS55" i="2"/>
  <c r="AT55" i="2" s="1"/>
  <c r="N52" i="7"/>
  <c r="O52" i="7" s="1"/>
  <c r="U52" i="7"/>
  <c r="V52" i="7"/>
  <c r="AS50" i="5"/>
  <c r="AT50" i="5" s="1"/>
  <c r="AP50" i="5"/>
  <c r="AQ50" i="5" s="1"/>
  <c r="AN61" i="2"/>
  <c r="AN62" i="2"/>
  <c r="AP60" i="2"/>
  <c r="AQ60" i="2" s="1"/>
  <c r="AS60" i="2"/>
  <c r="AT60" i="2" s="1"/>
  <c r="V58" i="3"/>
  <c r="N58" i="3"/>
  <c r="O58" i="3" s="1"/>
  <c r="U58" i="3"/>
  <c r="AF53" i="7"/>
  <c r="AG53" i="7" s="1"/>
  <c r="AS55" i="3"/>
  <c r="AT55" i="3" s="1"/>
  <c r="AP55" i="3"/>
  <c r="AQ55" i="3" s="1"/>
  <c r="AP57" i="5"/>
  <c r="AQ57" i="5" s="1"/>
  <c r="AS57" i="5" s="1"/>
  <c r="AN58" i="5"/>
  <c r="AP58" i="5" s="1"/>
  <c r="AP55" i="8"/>
  <c r="AQ55" i="8" s="1"/>
  <c r="AS55" i="8"/>
  <c r="AT55" i="8" s="1"/>
  <c r="N55" i="8"/>
  <c r="O55" i="8" s="1"/>
  <c r="N59" i="7"/>
  <c r="O59" i="7" s="1"/>
  <c r="V59" i="7"/>
  <c r="AS51" i="5"/>
  <c r="AT51" i="5" s="1"/>
  <c r="AN53" i="5"/>
  <c r="AP51" i="5"/>
  <c r="AQ51" i="5" s="1"/>
  <c r="L60" i="3"/>
  <c r="L61" i="3"/>
  <c r="N59" i="3"/>
  <c r="O59" i="3" s="1"/>
  <c r="V59" i="3"/>
  <c r="U59" i="3"/>
  <c r="AI56" i="2"/>
  <c r="AQ56" i="2"/>
  <c r="AF56" i="2"/>
  <c r="AG56" i="2" s="1"/>
  <c r="AD58" i="2"/>
  <c r="AJ56" i="2"/>
  <c r="AJ55" i="3"/>
  <c r="AF55" i="3"/>
  <c r="AG55" i="3" s="1"/>
  <c r="AI55" i="3"/>
  <c r="AI56" i="5"/>
  <c r="AT56" i="5"/>
  <c r="U59" i="8"/>
  <c r="V59" i="8" s="1"/>
  <c r="S60" i="8"/>
  <c r="U60" i="8" s="1"/>
  <c r="V60" i="8" s="1"/>
  <c r="S61" i="8"/>
  <c r="U61" i="8" s="1"/>
  <c r="V61" i="8" s="1"/>
  <c r="U53" i="7"/>
  <c r="V53" i="7" s="1"/>
  <c r="AF60" i="3"/>
  <c r="AG60" i="3" s="1"/>
  <c r="AG55" i="6"/>
  <c r="AG58" i="5"/>
  <c r="Z61" i="6"/>
  <c r="AF64" i="1"/>
  <c r="AG64" i="1" s="1"/>
  <c r="AI64" i="1"/>
  <c r="AJ64" i="1" s="1"/>
  <c r="U55" i="8"/>
  <c r="V55" i="8" s="1"/>
  <c r="AS58" i="1"/>
  <c r="AT58" i="1" s="1"/>
  <c r="AP58" i="1"/>
  <c r="AQ58" i="1" s="1"/>
  <c r="AT64" i="1"/>
  <c r="AP64" i="1"/>
  <c r="AQ64" i="1" s="1"/>
  <c r="AS64" i="1"/>
  <c r="N52" i="3"/>
  <c r="O52" i="3" s="1"/>
  <c r="U52" i="3"/>
  <c r="V52" i="3" s="1"/>
  <c r="AI59" i="3"/>
  <c r="AF58" i="7"/>
  <c r="AG58" i="7" s="1"/>
  <c r="AI58" i="7" s="1"/>
  <c r="AF59" i="4"/>
  <c r="AG59" i="4" s="1"/>
  <c r="AI59" i="4" s="1"/>
  <c r="AP59" i="4"/>
  <c r="AQ59" i="4" s="1"/>
  <c r="AS59" i="4" s="1"/>
  <c r="AI58" i="3"/>
  <c r="AI58" i="8"/>
  <c r="AS58" i="8"/>
  <c r="AT58" i="8" s="1"/>
  <c r="AN60" i="3"/>
  <c r="AP60" i="3" s="1"/>
  <c r="AQ60" i="3" s="1"/>
  <c r="AS60" i="3" s="1"/>
  <c r="AP59" i="3"/>
  <c r="AQ59" i="3" s="1"/>
  <c r="AS59" i="3" s="1"/>
  <c r="AT59" i="3" s="1"/>
  <c r="Z64" i="2"/>
  <c r="U63" i="1"/>
  <c r="V63" i="1"/>
  <c r="N63" i="1"/>
  <c r="O63" i="1" s="1"/>
  <c r="U54" i="8"/>
  <c r="N54" i="8"/>
  <c r="O54" i="8" s="1"/>
  <c r="V54" i="8"/>
  <c r="Z60" i="8"/>
  <c r="AF59" i="8"/>
  <c r="AG59" i="8" s="1"/>
  <c r="AQ58" i="5"/>
  <c r="AF58" i="5"/>
  <c r="AG60" i="6"/>
  <c r="AI60" i="6" s="1"/>
  <c r="N58" i="7"/>
  <c r="O58" i="7" s="1"/>
  <c r="V58" i="7"/>
  <c r="U57" i="5"/>
  <c r="V57" i="5" s="1"/>
  <c r="S58" i="5"/>
  <c r="U58" i="5" s="1"/>
  <c r="V58" i="5" s="1"/>
  <c r="AD60" i="4"/>
  <c r="AS58" i="3"/>
  <c r="AT58" i="3" s="1"/>
  <c r="AF54" i="4"/>
  <c r="AG54" i="4" s="1"/>
  <c r="AI54" i="4"/>
  <c r="AJ54" i="4" s="1"/>
  <c r="AP54" i="4"/>
  <c r="AQ54" i="4" s="1"/>
  <c r="AI53" i="5"/>
  <c r="AJ53" i="5" s="1"/>
  <c r="AF53" i="5"/>
  <c r="AG53" i="5" s="1"/>
  <c r="S60" i="4"/>
  <c r="U60" i="4" s="1"/>
  <c r="V60" i="4" s="1"/>
  <c r="AI55" i="2"/>
  <c r="AJ55" i="2" s="1"/>
  <c r="AF55" i="2"/>
  <c r="AG55" i="2" s="1"/>
  <c r="AN59" i="5" l="1"/>
  <c r="AP59" i="5" s="1"/>
  <c r="AQ59" i="5" s="1"/>
  <c r="AS59" i="5" s="1"/>
  <c r="AP61" i="6"/>
  <c r="AQ61" i="6" s="1"/>
  <c r="AS61" i="6"/>
  <c r="AT61" i="6" s="1"/>
  <c r="AP53" i="7"/>
  <c r="AQ53" i="7" s="1"/>
  <c r="AS53" i="7"/>
  <c r="AT53" i="7"/>
  <c r="AP53" i="6"/>
  <c r="AQ53" i="6" s="1"/>
  <c r="AS53" i="6"/>
  <c r="AT53" i="6" s="1"/>
  <c r="AN55" i="6"/>
  <c r="AN61" i="3"/>
  <c r="AP61" i="3" s="1"/>
  <c r="AQ61" i="3" s="1"/>
  <c r="AS61" i="3" s="1"/>
  <c r="AP60" i="6"/>
  <c r="AQ60" i="6" s="1"/>
  <c r="AS60" i="6"/>
  <c r="AT60" i="6" s="1"/>
  <c r="AI59" i="8"/>
  <c r="AS59" i="8"/>
  <c r="AT59" i="8" s="1"/>
  <c r="AT62" i="2"/>
  <c r="AP62" i="2"/>
  <c r="AQ62" i="2" s="1"/>
  <c r="AN64" i="2"/>
  <c r="AS62" i="2"/>
  <c r="AI59" i="5"/>
  <c r="AT59" i="5"/>
  <c r="AF60" i="8"/>
  <c r="AG60" i="8" s="1"/>
  <c r="AP53" i="5"/>
  <c r="AQ53" i="5" s="1"/>
  <c r="AS53" i="5"/>
  <c r="AT53" i="5" s="1"/>
  <c r="AP61" i="2"/>
  <c r="AQ61" i="2" s="1"/>
  <c r="AS61" i="2"/>
  <c r="AT61" i="2" s="1"/>
  <c r="AF62" i="2"/>
  <c r="AG62" i="2" s="1"/>
  <c r="AD64" i="2"/>
  <c r="AI62" i="2"/>
  <c r="AJ62" i="2" s="1"/>
  <c r="AF55" i="8"/>
  <c r="AG55" i="8" s="1"/>
  <c r="S59" i="5"/>
  <c r="U59" i="5" s="1"/>
  <c r="V59" i="5" s="1"/>
  <c r="Z61" i="8"/>
  <c r="V61" i="3"/>
  <c r="N61" i="3"/>
  <c r="O61" i="3" s="1"/>
  <c r="U61" i="3"/>
  <c r="AP58" i="2"/>
  <c r="AQ58" i="2" s="1"/>
  <c r="AS58" i="2"/>
  <c r="AT58" i="2" s="1"/>
  <c r="AI58" i="5"/>
  <c r="AT61" i="3"/>
  <c r="AI61" i="3"/>
  <c r="N55" i="3"/>
  <c r="O55" i="3" s="1"/>
  <c r="U55" i="3"/>
  <c r="V55" i="3" s="1"/>
  <c r="AF60" i="4"/>
  <c r="AG60" i="4" s="1"/>
  <c r="AI60" i="4" s="1"/>
  <c r="AP60" i="4"/>
  <c r="AQ60" i="4" s="1"/>
  <c r="AS60" i="4" s="1"/>
  <c r="AS58" i="5"/>
  <c r="AT58" i="5" s="1"/>
  <c r="AF61" i="6"/>
  <c r="AG61" i="6" s="1"/>
  <c r="AI61" i="6" s="1"/>
  <c r="AT60" i="3"/>
  <c r="AI60" i="3"/>
  <c r="AF58" i="2"/>
  <c r="AG58" i="2" s="1"/>
  <c r="AI58" i="2"/>
  <c r="AJ58" i="2" s="1"/>
  <c r="N60" i="3"/>
  <c r="O60" i="3" s="1"/>
  <c r="U60" i="3"/>
  <c r="V60" i="3" s="1"/>
  <c r="N54" i="3"/>
  <c r="O54" i="3" s="1"/>
  <c r="U54" i="3"/>
  <c r="V54" i="3" s="1"/>
  <c r="AP55" i="6" l="1"/>
  <c r="AQ55" i="6" s="1"/>
  <c r="AS55" i="6"/>
  <c r="AT55" i="6" s="1"/>
  <c r="AI60" i="8"/>
  <c r="AS60" i="8"/>
  <c r="AT60" i="8" s="1"/>
  <c r="AF64" i="2"/>
  <c r="AG64" i="2" s="1"/>
  <c r="AI64" i="2"/>
  <c r="AJ64" i="2" s="1"/>
  <c r="AF61" i="8"/>
  <c r="AG61" i="8" s="1"/>
  <c r="AS64" i="2"/>
  <c r="AT64" i="2" s="1"/>
  <c r="AP64" i="2"/>
  <c r="AQ64" i="2" s="1"/>
  <c r="AI61" i="8" l="1"/>
  <c r="AS61" i="8"/>
  <c r="AT61" i="8" s="1"/>
</calcChain>
</file>

<file path=xl/comments1.xml><?xml version="1.0" encoding="utf-8"?>
<comments xmlns="http://schemas.openxmlformats.org/spreadsheetml/2006/main">
  <authors>
    <author>Marc Abramovitz</author>
  </authors>
  <commentList>
    <comment ref="B26" authorId="0" shapeId="0">
      <text>
        <r>
          <rPr>
            <b/>
            <sz val="10"/>
            <color indexed="81"/>
            <rFont val="Arial"/>
            <family val="2"/>
          </rPr>
          <t>Insert specific service charge rate adders/riders</t>
        </r>
      </text>
    </comment>
    <comment ref="B28" authorId="0" shapeId="0">
      <text>
        <r>
          <rPr>
            <b/>
            <sz val="10"/>
            <color indexed="81"/>
            <rFont val="Arial"/>
            <family val="2"/>
          </rPr>
          <t>Insert specific service charge rate adders/riders</t>
        </r>
      </text>
    </comment>
  </commentList>
</comments>
</file>

<file path=xl/comments2.xml><?xml version="1.0" encoding="utf-8"?>
<comments xmlns="http://schemas.openxmlformats.org/spreadsheetml/2006/main">
  <authors>
    <author>Marc Abramovitz</author>
  </authors>
  <commentList>
    <comment ref="B26" authorId="0" shapeId="0">
      <text>
        <r>
          <rPr>
            <b/>
            <sz val="10"/>
            <color indexed="81"/>
            <rFont val="Arial"/>
            <family val="2"/>
          </rPr>
          <t>Insert specific service charge rate adders/riders</t>
        </r>
      </text>
    </comment>
    <comment ref="B28" authorId="0" shapeId="0">
      <text>
        <r>
          <rPr>
            <b/>
            <sz val="10"/>
            <color indexed="81"/>
            <rFont val="Arial"/>
            <family val="2"/>
          </rPr>
          <t>Insert specific volumetric rate riders/adders as required (excluding DVA riders)</t>
        </r>
      </text>
    </comment>
    <comment ref="B33" authorId="0" shapeId="0">
      <text>
        <r>
          <rPr>
            <b/>
            <sz val="8"/>
            <color indexed="81"/>
            <rFont val="Tahoma"/>
            <family val="2"/>
          </rPr>
          <t>Insert each specific Deferral/Variance Account Disposition Rate Rider(s) as required</t>
        </r>
      </text>
    </comment>
  </commentList>
</comments>
</file>

<file path=xl/comments3.xml><?xml version="1.0" encoding="utf-8"?>
<comments xmlns="http://schemas.openxmlformats.org/spreadsheetml/2006/main">
  <authors>
    <author>Marc Abramovitz</author>
  </authors>
  <commentList>
    <comment ref="B24" authorId="0" shapeId="0">
      <text>
        <r>
          <rPr>
            <b/>
            <sz val="10"/>
            <color indexed="81"/>
            <rFont val="Arial"/>
            <family val="2"/>
          </rPr>
          <t>Insert specific service charge rate adders/riders</t>
        </r>
      </text>
    </comment>
    <comment ref="B26" authorId="0" shapeId="0">
      <text>
        <r>
          <rPr>
            <b/>
            <sz val="10"/>
            <color indexed="81"/>
            <rFont val="Arial"/>
            <family val="2"/>
          </rPr>
          <t>Insert specific volumetric rate riders/adders as required (excluding DVA riders)</t>
        </r>
      </text>
    </comment>
    <comment ref="B31" authorId="0" shapeId="0">
      <text>
        <r>
          <rPr>
            <b/>
            <sz val="8"/>
            <color indexed="81"/>
            <rFont val="Tahoma"/>
            <family val="2"/>
          </rPr>
          <t>Insert each specific Deferral/Variance Account Disposition Rate Rider(s) as required</t>
        </r>
      </text>
    </comment>
  </commentList>
</comments>
</file>

<file path=xl/comments4.xml><?xml version="1.0" encoding="utf-8"?>
<comments xmlns="http://schemas.openxmlformats.org/spreadsheetml/2006/main">
  <authors>
    <author>Marc Abramovitz</author>
  </authors>
  <commentList>
    <comment ref="B24" authorId="0" shapeId="0">
      <text>
        <r>
          <rPr>
            <b/>
            <sz val="10"/>
            <color indexed="81"/>
            <rFont val="Arial"/>
            <family val="2"/>
          </rPr>
          <t>Insert specific service charge rate adders/riders</t>
        </r>
      </text>
    </comment>
    <comment ref="B26" authorId="0" shapeId="0">
      <text>
        <r>
          <rPr>
            <b/>
            <sz val="10"/>
            <color indexed="81"/>
            <rFont val="Arial"/>
            <family val="2"/>
          </rPr>
          <t>Insert specific volumetric rate riders/adders as required (excluding DVA riders)</t>
        </r>
      </text>
    </comment>
    <comment ref="B31" authorId="0" shapeId="0">
      <text>
        <r>
          <rPr>
            <b/>
            <sz val="8"/>
            <color indexed="81"/>
            <rFont val="Tahoma"/>
            <family val="2"/>
          </rPr>
          <t>Insert each specific Deferral/Variance Account Disposition Rate Rider(s) as required</t>
        </r>
      </text>
    </comment>
  </commentList>
</comments>
</file>

<file path=xl/comments5.xml><?xml version="1.0" encoding="utf-8"?>
<comments xmlns="http://schemas.openxmlformats.org/spreadsheetml/2006/main">
  <authors>
    <author>Marc Abramovitz</author>
  </authors>
  <commentList>
    <comment ref="B24" authorId="0" shapeId="0">
      <text>
        <r>
          <rPr>
            <b/>
            <sz val="10"/>
            <color indexed="81"/>
            <rFont val="Arial"/>
            <family val="2"/>
          </rPr>
          <t>Insert specific service charge rate adders/riders</t>
        </r>
      </text>
    </comment>
    <comment ref="B26" authorId="0" shapeId="0">
      <text>
        <r>
          <rPr>
            <b/>
            <sz val="10"/>
            <color indexed="81"/>
            <rFont val="Arial"/>
            <family val="2"/>
          </rPr>
          <t>Insert specific volumetric rate riders/adders as required (excluding DVA riders)</t>
        </r>
      </text>
    </comment>
    <comment ref="B31" authorId="0" shapeId="0">
      <text>
        <r>
          <rPr>
            <b/>
            <sz val="8"/>
            <color indexed="81"/>
            <rFont val="Tahoma"/>
            <family val="2"/>
          </rPr>
          <t>Insert each specific Deferral/Variance Account Disposition Rate Rider(s) as required</t>
        </r>
      </text>
    </comment>
  </commentList>
</comments>
</file>

<file path=xl/comments6.xml><?xml version="1.0" encoding="utf-8"?>
<comments xmlns="http://schemas.openxmlformats.org/spreadsheetml/2006/main">
  <authors>
    <author>Marc Abramovitz</author>
  </authors>
  <commentList>
    <comment ref="B25" authorId="0" shapeId="0">
      <text>
        <r>
          <rPr>
            <b/>
            <sz val="10"/>
            <color indexed="81"/>
            <rFont val="Arial"/>
            <family val="2"/>
          </rPr>
          <t>Insert specific service charge rate adders/riders</t>
        </r>
      </text>
    </comment>
    <comment ref="B27" authorId="0" shapeId="0">
      <text>
        <r>
          <rPr>
            <b/>
            <sz val="10"/>
            <color indexed="81"/>
            <rFont val="Arial"/>
            <family val="2"/>
          </rPr>
          <t>Insert specific volumetric rate riders/adders as required (excluding DVA riders)</t>
        </r>
      </text>
    </comment>
    <comment ref="B32" authorId="0" shapeId="0">
      <text>
        <r>
          <rPr>
            <b/>
            <sz val="8"/>
            <color indexed="81"/>
            <rFont val="Tahoma"/>
            <family val="2"/>
          </rPr>
          <t>Insert each specific Deferral/Variance Account Disposition Rate Rider(s) as required</t>
        </r>
      </text>
    </comment>
  </commentList>
</comments>
</file>

<file path=xl/comments7.xml><?xml version="1.0" encoding="utf-8"?>
<comments xmlns="http://schemas.openxmlformats.org/spreadsheetml/2006/main">
  <authors>
    <author>Marc Abramovitz</author>
  </authors>
  <commentList>
    <comment ref="B24" authorId="0" shapeId="0">
      <text>
        <r>
          <rPr>
            <b/>
            <sz val="10"/>
            <color indexed="81"/>
            <rFont val="Arial"/>
            <family val="2"/>
          </rPr>
          <t>Insert specific service charge rate adders/riders</t>
        </r>
      </text>
    </comment>
    <comment ref="B26" authorId="0" shapeId="0">
      <text>
        <r>
          <rPr>
            <b/>
            <sz val="10"/>
            <color indexed="81"/>
            <rFont val="Arial"/>
            <family val="2"/>
          </rPr>
          <t>Insert specific volumetric rate riders/adders as required (excluding DVA riders)</t>
        </r>
      </text>
    </comment>
    <comment ref="B31" authorId="0" shapeId="0">
      <text>
        <r>
          <rPr>
            <b/>
            <sz val="8"/>
            <color indexed="81"/>
            <rFont val="Tahoma"/>
            <family val="2"/>
          </rPr>
          <t>Insert each specific Deferral/Variance Account Disposition Rate Rider(s) as required</t>
        </r>
      </text>
    </comment>
  </commentList>
</comments>
</file>

<file path=xl/comments8.xml><?xml version="1.0" encoding="utf-8"?>
<comments xmlns="http://schemas.openxmlformats.org/spreadsheetml/2006/main">
  <authors>
    <author>Marc Abramovitz</author>
  </authors>
  <commentList>
    <comment ref="B24" authorId="0" shapeId="0">
      <text>
        <r>
          <rPr>
            <b/>
            <sz val="10"/>
            <color indexed="81"/>
            <rFont val="Arial"/>
            <family val="2"/>
          </rPr>
          <t>Insert specific service charge rate adders/riders</t>
        </r>
      </text>
    </comment>
    <comment ref="B26" authorId="0" shapeId="0">
      <text>
        <r>
          <rPr>
            <b/>
            <sz val="10"/>
            <color indexed="81"/>
            <rFont val="Arial"/>
            <family val="2"/>
          </rPr>
          <t>Insert specific volumetric rate riders/adders as required (excluding DVA riders)</t>
        </r>
      </text>
    </comment>
    <comment ref="B31" authorId="0" shapeId="0">
      <text>
        <r>
          <rPr>
            <b/>
            <sz val="8"/>
            <color indexed="81"/>
            <rFont val="Tahoma"/>
            <family val="2"/>
          </rPr>
          <t>Insert each specific Deferral/Variance Account Disposition Rate Rider(s) as required</t>
        </r>
      </text>
    </comment>
  </commentList>
</comments>
</file>

<file path=xl/sharedStrings.xml><?xml version="1.0" encoding="utf-8"?>
<sst xmlns="http://schemas.openxmlformats.org/spreadsheetml/2006/main" count="2275" uniqueCount="282">
  <si>
    <t>Loss Factor Volume</t>
  </si>
  <si>
    <t>Note that cells with the highlighted color shown to the left indicate quantities that are loss adjusted.</t>
  </si>
  <si>
    <t>Lighting Classes and USL - 150 kWh and 1 kW, range appropriate for utility.</t>
  </si>
  <si>
    <t>Large User - range appropriate for utility</t>
  </si>
  <si>
    <t>GS&gt;50kW (kW) - 60, 100, 500, 1000</t>
  </si>
  <si>
    <t>GS&lt;50kW (kWh) - 1000, 2000, 5000, 10000, 15000</t>
  </si>
  <si>
    <t>Residential (kWh) - 100, 250, 500, 800, 1000, 1500, 2000</t>
  </si>
  <si>
    <t>to their service territory, class by class. A general guideline of consumption levels follows:</t>
  </si>
  <si>
    <t>Applicants must provide bill impacts for residential at 800 kWh and GS&lt;50kW at 2000 kWh. In addition, their filing must cover the range that is relevant</t>
  </si>
  <si>
    <t>consumption level at existing and proposed rates.</t>
  </si>
  <si>
    <t xml:space="preserve">Note that the "Charge $" columns provide breakdowns of the amounts that each bill component contributes to the total monthly bill at the referenced </t>
  </si>
  <si>
    <r>
      <t>1</t>
    </r>
    <r>
      <rPr>
        <sz val="10"/>
        <rFont val="Arial"/>
        <family val="2"/>
      </rPr>
      <t xml:space="preserve"> Applicable to eligible customers only.  Refer to the </t>
    </r>
    <r>
      <rPr>
        <i/>
        <sz val="10"/>
        <rFont val="Arial"/>
        <family val="2"/>
      </rPr>
      <t>Ontario Clean Energy Benefit Act, 2010.</t>
    </r>
  </si>
  <si>
    <t>"Regular" Distribution Rates only</t>
  </si>
  <si>
    <t>per kWh</t>
  </si>
  <si>
    <t>Distribution Volumetric Rate</t>
  </si>
  <si>
    <t>Monthly</t>
  </si>
  <si>
    <t>Monthly Service Charge</t>
  </si>
  <si>
    <t>Distribution excluding Rate Riders</t>
  </si>
  <si>
    <t>Effective cost of Line Loss per kWh</t>
  </si>
  <si>
    <t>Loss Factor (%)</t>
  </si>
  <si>
    <t>Total Bill on RPP (including OCEB)</t>
  </si>
  <si>
    <r>
      <t xml:space="preserve">Ontario Clean Energy Benefit </t>
    </r>
    <r>
      <rPr>
        <b/>
        <i/>
        <vertAlign val="superscript"/>
        <sz val="10"/>
        <rFont val="Arial"/>
        <family val="2"/>
      </rPr>
      <t>1</t>
    </r>
  </si>
  <si>
    <r>
      <t xml:space="preserve">Total Bill </t>
    </r>
    <r>
      <rPr>
        <sz val="10"/>
        <rFont val="Arial"/>
        <family val="2"/>
      </rPr>
      <t>(including HST)</t>
    </r>
  </si>
  <si>
    <t>HST</t>
  </si>
  <si>
    <t>Total Bill on RPP (before Taxes)</t>
  </si>
  <si>
    <t>Total Bill on TOU (including OCEB)</t>
  </si>
  <si>
    <t>Total Bill on TOU (before Taxes)</t>
  </si>
  <si>
    <t>Energy - RPP - Tier 2</t>
  </si>
  <si>
    <t>Energy - RPP - Tier 1</t>
  </si>
  <si>
    <t>TOU - On Peak</t>
  </si>
  <si>
    <t>TOU - Mid Peak</t>
  </si>
  <si>
    <t>TOU - Off Peak</t>
  </si>
  <si>
    <t>Debt Retirement Charge (DRC)</t>
  </si>
  <si>
    <t>Standard Supply Service Charge</t>
  </si>
  <si>
    <t>Ontario Electricity Support Program (OESP)</t>
  </si>
  <si>
    <t>Rural and Remote Rate Protection (RRRP)</t>
  </si>
  <si>
    <t>Wholesale Market Service Charge (WMSC)</t>
  </si>
  <si>
    <t>Sub-Total C - Delivery (including Sub-Total B)</t>
  </si>
  <si>
    <t>RTSR - Line and Transformation Connection</t>
  </si>
  <si>
    <t>RTSR - Network</t>
  </si>
  <si>
    <t>Sub-Total B - Distribution (includes Sub-Total A)</t>
  </si>
  <si>
    <t>Smart Meter Entity Charge</t>
  </si>
  <si>
    <t>Line Losses on Cost of Power</t>
  </si>
  <si>
    <t>Low Voltage Service Charge</t>
  </si>
  <si>
    <t xml:space="preserve">Global Adjustment Disposition Rate Rider (2017) </t>
  </si>
  <si>
    <t>Deferral &amp; Variance Accounts Disposition Rate Rider (2017)</t>
  </si>
  <si>
    <t>Deferral &amp; Variance Accounts Disposition Rate Rider (2015)</t>
  </si>
  <si>
    <t xml:space="preserve">Global Adjustment Disposition Rate Rider (2015) </t>
  </si>
  <si>
    <t>Deferral &amp; Variance Accounts Disposition Rate Rider for Group 2 DVAs (2015)</t>
  </si>
  <si>
    <t>Deferral &amp; Variance Accounts Disposition Rate Rider (2012)</t>
  </si>
  <si>
    <t>Sub-Total A (excluding pass through)</t>
  </si>
  <si>
    <t>2015 Oct-Dec Recovery</t>
  </si>
  <si>
    <t>Stranded Meter Rate Rider</t>
  </si>
  <si>
    <t>Smart Meter Rate Rider</t>
  </si>
  <si>
    <t>($)</t>
  </si>
  <si>
    <t>Charge</t>
  </si>
  <si>
    <t>Volume</t>
  </si>
  <si>
    <t>Rate</t>
  </si>
  <si>
    <t>% Change</t>
  </si>
  <si>
    <t>$ Change</t>
  </si>
  <si>
    <t>Charge Unit</t>
  </si>
  <si>
    <t>2019 Interim Rates</t>
  </si>
  <si>
    <t>2018 Interim Rates</t>
  </si>
  <si>
    <t>V 2019 Interim Rates</t>
  </si>
  <si>
    <t>2019 v 2018</t>
  </si>
  <si>
    <t>2019 Proposed Rates</t>
  </si>
  <si>
    <t>V 2018 Interim Rates</t>
  </si>
  <si>
    <t>2018 v 2017</t>
  </si>
  <si>
    <t>2018 Proposed Rates</t>
  </si>
  <si>
    <t>2017 Actual Rates</t>
  </si>
  <si>
    <t>2016 v 2015</t>
  </si>
  <si>
    <t>2016 Proposed Rates</t>
  </si>
  <si>
    <t>2015 v 2014</t>
  </si>
  <si>
    <t>2015 Rates</t>
  </si>
  <si>
    <t>2014 Rates</t>
  </si>
  <si>
    <t xml:space="preserve"> kWh</t>
  </si>
  <si>
    <t>Consumption</t>
  </si>
  <si>
    <t>TOU</t>
  </si>
  <si>
    <t>TOU / non-TOU:</t>
  </si>
  <si>
    <t>Residential</t>
  </si>
  <si>
    <t>Customer Class:</t>
  </si>
  <si>
    <t>Bill Impacts - These will need to be completed once source of rates are determined</t>
  </si>
  <si>
    <t>Appendix 2-W : Bill Impacts</t>
  </si>
  <si>
    <t>Date:</t>
  </si>
  <si>
    <t>Page:</t>
  </si>
  <si>
    <t>Schedule:</t>
  </si>
  <si>
    <t>Tab:</t>
  </si>
  <si>
    <t>Exhibit:</t>
  </si>
  <si>
    <t>File Number:</t>
  </si>
  <si>
    <t xml:space="preserve">GS &lt; 50 KW </t>
  </si>
  <si>
    <t>kWHs incl Loss Factor</t>
  </si>
  <si>
    <t>per kW</t>
  </si>
  <si>
    <t>Deferral &amp; Variance Accounts Disposition Rate Rider (2017) - Non WMP</t>
  </si>
  <si>
    <t xml:space="preserve"> KW</t>
  </si>
  <si>
    <t xml:space="preserve">GS 50 To 999 KW </t>
  </si>
  <si>
    <t>General Service 1,000 To 4,999 KW</t>
  </si>
  <si>
    <t>Large User  (&gt; 5,000 KW)</t>
  </si>
  <si>
    <t>KW Volume</t>
  </si>
  <si>
    <t>Street Lighting</t>
  </si>
  <si>
    <t>Sentinel Lighting</t>
  </si>
  <si>
    <t xml:space="preserve">Unmetered Scattered Load </t>
  </si>
  <si>
    <t>$</t>
  </si>
  <si>
    <t xml:space="preserve">OESP Credit </t>
  </si>
  <si>
    <t>an electricity-intensive medical device at the dwelling to which the account relates.</t>
  </si>
  <si>
    <t xml:space="preserve">(c) the account-holder or any member of the account-holder’s household regularly uses, for medical purposes, </t>
  </si>
  <si>
    <t xml:space="preserve">(b) the account-holder or any member of the account-holder’s household is an Aboriginal person; or </t>
  </si>
  <si>
    <t xml:space="preserve">(a) the dwelling to which the account relates is heated primarily by electricity; </t>
  </si>
  <si>
    <t>paragraphs (a) or (b) of Class F who also meet any of the following conditions:</t>
  </si>
  <si>
    <t xml:space="preserve">Class I comprises account-holders with a household income and household size described under </t>
  </si>
  <si>
    <t xml:space="preserve">Class I </t>
  </si>
  <si>
    <t>who also meet any of the following conditions:</t>
  </si>
  <si>
    <t xml:space="preserve">Class H comprises account-holders with a household income and household size described under Class D </t>
  </si>
  <si>
    <t xml:space="preserve">Class H </t>
  </si>
  <si>
    <t xml:space="preserve">Class G comprises account-holders with a household income and household size described under Class C </t>
  </si>
  <si>
    <t xml:space="preserve">Class G </t>
  </si>
  <si>
    <t xml:space="preserve">iii. the account-holder or any member of the account-holder’s household regularly uses, for medical purposes, </t>
  </si>
  <si>
    <t>ii. the account-holder or any member of the account-holder’s household is an Aboriginal person; or</t>
  </si>
  <si>
    <t>i. the dwelling to which the account relates is heated primarily by electricity;</t>
  </si>
  <si>
    <t>of the following conditions:</t>
  </si>
  <si>
    <t xml:space="preserve">(c) account-holders with a household income and household size described under Class B who also meet any </t>
  </si>
  <si>
    <t>or more persons; or</t>
  </si>
  <si>
    <t xml:space="preserve">(b) account-holders with a household income of between $28,001 and $39,000 living in a household of seven </t>
  </si>
  <si>
    <t>(a) account-holders with a household income of $28,000 or less living in a household of six or more persons;</t>
  </si>
  <si>
    <t xml:space="preserve">Class F </t>
  </si>
  <si>
    <t xml:space="preserve">Class E comprises account-holders with a household income and household size described under Class A </t>
  </si>
  <si>
    <t xml:space="preserve">Class E </t>
  </si>
  <si>
    <t>but does not include account-holders in Class H.</t>
  </si>
  <si>
    <t>(b) account-holders with a household income of between $28,001 and $39,000 living in a household of six persons;</t>
  </si>
  <si>
    <t>(a) account-holders with a household income of $28,000 or less living in a household of five persons;</t>
  </si>
  <si>
    <t xml:space="preserve">Class D </t>
  </si>
  <si>
    <t>but does not include account-holders in Class G.</t>
  </si>
  <si>
    <t xml:space="preserve">(c) account-holders with a household income of between $39,001 and $48,000 living in a household of seven or more persons; </t>
  </si>
  <si>
    <t>(b) account-holders with a household income of between $28,001 and $39,000 living in a household of five persons;</t>
  </si>
  <si>
    <t>(a) account-holders with a household income of $28,000 or less living in a household of four persons;</t>
  </si>
  <si>
    <t xml:space="preserve">Class C </t>
  </si>
  <si>
    <t>but does not include account-holders in Class F.</t>
  </si>
  <si>
    <t xml:space="preserve">(c) account-holders with a household income of between $39,001 and $48,000 living in a household of six persons; </t>
  </si>
  <si>
    <t>(b) account-holders with a household income of between $28,001 and $39,000 living in a household of four persons;</t>
  </si>
  <si>
    <t>(a) account-holders with a household income of $28,000 or less living in a household of three persons;</t>
  </si>
  <si>
    <t xml:space="preserve">Class B </t>
  </si>
  <si>
    <t>but does not include account-holders in Class E.</t>
  </si>
  <si>
    <t>(d) account-holders with a household income of between $48,001 and $52,000 living in a household of seven or more persons;</t>
  </si>
  <si>
    <t xml:space="preserve">(c) account-holders with a household income of between $39,001 and $48,000 living in a household of five persons; </t>
  </si>
  <si>
    <t>(b) account-holders with a household income of between $28,001 and $39,000 living in a household of three persons;</t>
  </si>
  <si>
    <t>(a) account-holders with a household income of $28,000 or less living in a household of one or two persons;</t>
  </si>
  <si>
    <t xml:space="preserve">Class A </t>
  </si>
  <si>
    <t>MONTHLY RATES AND CHARGES</t>
  </si>
  <si>
    <t>“household income” means the combined annual after-tax income of all members of a household aged 16 or over;</t>
  </si>
  <si>
    <t>“household” means the account-holder and any other people living at the accountholder’s service address for at least six months in a year, including people other than the account-holder’s spouse, children or other relatives;</t>
  </si>
  <si>
    <t>“electricity-intensive medical device” means an oxygen concentrator, a mechanical ventilator, or such other device as may be specified by the Ontario Energy Board;</t>
  </si>
  <si>
    <t>“account-holder”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t>
  </si>
  <si>
    <t>“Aboriginal person” includes a person who is a First Nations person, a Métis person or an Inuit person;</t>
  </si>
  <si>
    <t>In this class:</t>
  </si>
  <si>
    <t>The application of these credits shall be in accordance with the Licence of the Distributor and any Code or Order of the Ontario Energy Board, and amendments thereto as approved by the Ontario Energy Board, which may be applicable to the administration of this schedule.</t>
  </si>
  <si>
    <t>The application of the credits is in accordance with the Distribution System Code (Section 9) and subsection 79.2 of the Ontario Energy Board Act, 1998.</t>
  </si>
  <si>
    <t>APPLICATION</t>
  </si>
  <si>
    <t>In addition to the charges specified on page 1 of this tariff of rates and charges, the following credits are to be applied to eligible residential customers.</t>
  </si>
  <si>
    <t>ONTARIO ELECTRICITY SUPPORT PROGRAM RECIPIENTS</t>
  </si>
  <si>
    <t>Total Loss Factor – Primary Metered Customer &gt; 5,000 kW</t>
  </si>
  <si>
    <t>Total Loss Factor – Primary Metered Customer &lt; 5,000 kW</t>
  </si>
  <si>
    <t>Total Loss Factor – Secondary Metered Customer &gt; 5,000 kW</t>
  </si>
  <si>
    <t>Total Loss Factor – Secondary Metered Customer &lt; 5,000 kW</t>
  </si>
  <si>
    <t>If the distributor is not capable of prorating changed loss factors jointly with distribution rates, the revised loss factors will be implemented upon the first subsequent billing for each billing cycle.</t>
  </si>
  <si>
    <t>LOSS FACTORS</t>
  </si>
  <si>
    <t>More than twice a year, per request (plus incremental delivery costs)</t>
  </si>
  <si>
    <t>no charge</t>
  </si>
  <si>
    <t>Up to twice a year</t>
  </si>
  <si>
    <t xml:space="preserve">Electronic Business Transaction (EBT) system, applied to the requesting party </t>
  </si>
  <si>
    <t>Settlement Code directly to retailers and customers, if not delivered electronically through the</t>
  </si>
  <si>
    <t>Request for customer information as outlined in Section 10.6.3 and Chapter 11 of the Retail</t>
  </si>
  <si>
    <t>Processing fee, per request, applied to the requesting party</t>
  </si>
  <si>
    <t>Request fee, per request, applied to the requesting party</t>
  </si>
  <si>
    <t xml:space="preserve">Service Transaction Requests (STR) </t>
  </si>
  <si>
    <t>$/cust.</t>
  </si>
  <si>
    <t>Retailer-consolidated billing monthly credit, per customer, per retailer</t>
  </si>
  <si>
    <t>Distributor-consolidated billing monthly charge, per customer, per retailer</t>
  </si>
  <si>
    <t>Monthly Variable Charge, per customer, per retailer</t>
  </si>
  <si>
    <t>Monthly Fixed Charge, per retailer</t>
  </si>
  <si>
    <t>One-time charge, per retailer, to establish the service agreement between the distributor and the retailer</t>
  </si>
  <si>
    <t>Retail Service Charges refer to services provided by a distributor to retailers or customers related to the supply of competitive electricity.</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</si>
  <si>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</si>
  <si>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Unless specifically noted, this schedule does not contain any charges for the electricity commodity, be it under the Regulated Price Plan, a contract with a retailer or the wholesale market price, as applicable.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</si>
  <si>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</si>
  <si>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</si>
  <si>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RETAIL SERVICE CHARGES (if applicable)</t>
  </si>
  <si>
    <t>Specific Charge for Access to the Power Poles - $/pole/year</t>
  </si>
  <si>
    <t>Install/Remove load control device – after regular hours</t>
  </si>
  <si>
    <t>Install/Remove load control device – during regular hours</t>
  </si>
  <si>
    <t>Disconnect/Reconnect Charge – At Pole – After Hours</t>
  </si>
  <si>
    <t>Disconnect/Reconnect at pole – during regular hours</t>
  </si>
  <si>
    <t>Disconnect/Reconnect at meter – after regular hours</t>
  </si>
  <si>
    <t>Disconnect/Reconnect at meter – during regular hours</t>
  </si>
  <si>
    <t>Collection of account charge – no disconnection</t>
  </si>
  <si>
    <t>%</t>
  </si>
  <si>
    <t>Late Payment – per annum</t>
  </si>
  <si>
    <t>Late Payment – per month</t>
  </si>
  <si>
    <t>Non-Payment of Account</t>
  </si>
  <si>
    <t>Meter dispute charge plus Measurement Canada fees (if meter found correct)</t>
  </si>
  <si>
    <t>Special meter reads</t>
  </si>
  <si>
    <t>Account set up charge/change of occupancy charge (plus credit agency costs if applicable)</t>
  </si>
  <si>
    <t>Legal letter charge</t>
  </si>
  <si>
    <t>Returned cheque charge (plus bank charges)</t>
  </si>
  <si>
    <t>Credit check (plus credit agency costs)</t>
  </si>
  <si>
    <t>Credit reference Letter</t>
  </si>
  <si>
    <t>Account History</t>
  </si>
  <si>
    <t>Easement Letter</t>
  </si>
  <si>
    <t>Arrears certificate</t>
  </si>
  <si>
    <t>Customer Administration</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</si>
  <si>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</si>
  <si>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SPECIFIC SERVICE CHARGES</t>
  </si>
  <si>
    <t>Primary Metering Allowance for Transformer Losses - applied to measured demand &amp; energy</t>
  </si>
  <si>
    <t>$/kW</t>
  </si>
  <si>
    <t>Transformer Allowance for Ownership</t>
  </si>
  <si>
    <t>ALLOWANCES</t>
  </si>
  <si>
    <t>Service Charge</t>
  </si>
  <si>
    <t>MONTHLY RATES AND CHARGES - Delivery Component</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</si>
  <si>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</si>
  <si>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microFIT SERVICE CLASSIFICATION</t>
  </si>
  <si>
    <t>Standard Supply Service - Administrative Charge (if applicable)</t>
  </si>
  <si>
    <t>$/kWh</t>
  </si>
  <si>
    <t>Rural Rate Protection Charge</t>
  </si>
  <si>
    <t>Wholesale Market Service Rate</t>
  </si>
  <si>
    <t>MONTHLY RATES AND CHARGES - Regulatory Component</t>
  </si>
  <si>
    <t>Retail Transmission Rate - Line and Transformation Connection Service Rate</t>
  </si>
  <si>
    <t>Retail Transmission Rate - Network Service Rate</t>
  </si>
  <si>
    <t>Rate Rider for Disposition of Global Adjustment Sub-Account (2017) - effective until December 31, 2018 Applicable only for Non-RPP Customers</t>
  </si>
  <si>
    <t>Rate Rider for Disposition of Account 1580, sub-account CBR Class B (2017) - effective until December 31, 2018</t>
  </si>
  <si>
    <t>Rate Rider for Disposition of Deferral/Variance Accounts (2017) - effective until December 31, 2018</t>
  </si>
  <si>
    <t>Rate Rider for Disposition of Group 2 Deferral/Variance Accounts (2015) - effective until December 31, 2019</t>
  </si>
  <si>
    <t>Rate Rider for Disposition of Deferral/Variance Accounts (2015) - effective until December 31, 2019</t>
  </si>
  <si>
    <t>Rate Rider for Disposition of Global Adjustment Sub-Account (2015) - effective until December 31, 2019 Applicable only for Non-RPP Customers</t>
  </si>
  <si>
    <t>Service Charge (per connection)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</si>
  <si>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</si>
  <si>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Class B consumers are defined in accordance with O. Reg. 429/04. Further servicing details are available in the distributor’s Conditions of Service.</t>
  </si>
  <si>
    <t>STREET LIGHTING SERVICE CLASSIFICATION</t>
  </si>
  <si>
    <t>This classification refers to accounts that are an unmetered lighting load supplied to a sentinel light. Further servicing details are available in the distributor’s Conditions of Service.</t>
  </si>
  <si>
    <t>SENTINEL LIGHTING SERVICE CLASSIFICATION</t>
  </si>
  <si>
    <t>This classification applies to an account whose average monthly maximum demand at each location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</si>
  <si>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UNMETERED SCATTERED LOAD SERVICE CLASSIFICATION</t>
  </si>
  <si>
    <t>Retail Transmission Rate - Line and Transformation Connection Service Rate - Interval Metered</t>
  </si>
  <si>
    <t>Retail Transmission Rate - Network Service Rate - Interval Metered</t>
  </si>
  <si>
    <t>Rate Rider for Disposition of Deferral/Variance Accounts (2017) - effective until December 31, 2019</t>
  </si>
  <si>
    <t>This classification applies to an account whose average monthly maximum demand used for billing purposes is equal to or greater than, or is forecast to be equal to or greater than, 5,000 kW. Class A and Class B consumers are defined in accordance with O. Reg. 429/04. Further servicing details are available in the distributor’s Conditions of Service.</t>
  </si>
  <si>
    <t>LARGE USE &gt; 5000 KW SERVICE CLASSIFICATION</t>
  </si>
  <si>
    <t>This classification refers to a non-residential account whose monthly average peak demand is equal to or greater than 1,000 kW but less than 5,000 kW, or is forecast to be equal to or greater than 1,000 kW but less than 5,000 kW.  Class A and Class B consumers are defined in accordance with O. Reg. 429/04. Further servicing details are available in the distributor’s Conditions of Service.</t>
  </si>
  <si>
    <t>GENERAL SERVICE INTERMEDIATE 1,000 TO 4,999 KW SERVICE CLASSIFICATION</t>
  </si>
  <si>
    <t>Rate Rider for Disposition of Deferral/Variance Accounts (2017) - Non WMP  - effective until December 31, 2018</t>
  </si>
  <si>
    <t>This classification refers to a non-residential account whose monthly average peak demand is equal to or greater than 50 kW but less than 1,000 kW, or is forecast to be equal to or greater than 50 kW but less than 1,000 kW.  Note that for statistical purposes the following sub-classifications apply:
- General Service 50 to 200 kW
- General Service over 200 kW
Class B consumers are defined in accordance with O. Reg. 429/04. Further servicing details are available in the distributor’s Conditions of Service.</t>
  </si>
  <si>
    <t>GENERAL SERVICE 50 TO 999 KW SERVICE CLASSIFICATION</t>
  </si>
  <si>
    <t>will be replaced by new charge after IESO applies to OEB.</t>
  </si>
  <si>
    <t>Rate Rider for Smart Metering Entity Charge - effective until October 31, 2018</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</si>
  <si>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</si>
  <si>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</si>
  <si>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</si>
  <si>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This classification refers to a non-residential account whose monthly average peak demand is less than, or is forecast to be less than 50 kW.  Class B consumers are defined in accordance with O. Reg. 429/04. Further servicing details are available in the distributor’s Conditions of Service.</t>
  </si>
  <si>
    <t>GENERAL SERVICE LESS THAN 50 KW SERVICE CLASSIFICATION</t>
  </si>
  <si>
    <t xml:space="preserve">Capacity Based Recovery (CBR) - Applicable for Class B Customers </t>
  </si>
  <si>
    <t>Rate Rider for Disposition of Global Adjustment Account (2017) - effective until December 31, 2018 - Applicable only for Non-RPP Customers</t>
  </si>
  <si>
    <t>Rate Rider for Disposition of Group 1 Deferral/Variance Accounts (2017) - effective until December 31, 2018</t>
  </si>
  <si>
    <t>RESIDENTIAL SERVICE CLASSIFICATION</t>
  </si>
  <si>
    <t>approved schedules of Rates, Charges and Loss Factors</t>
  </si>
  <si>
    <t>This schedule supersedes and replaces all previously</t>
  </si>
  <si>
    <t>TARIFF OF INTERIM RATES AND CHARGES</t>
  </si>
  <si>
    <t>microFIT</t>
  </si>
  <si>
    <t>STREET LIGHTING</t>
  </si>
  <si>
    <t>SENTINEL LIGHTING</t>
  </si>
  <si>
    <t>UNMETERED SCATTERED LOAD</t>
  </si>
  <si>
    <t>LARGE USE &gt; 5000 KW</t>
  </si>
  <si>
    <t>GENERAL SERVICE INTERMEDIATE 1,000 TO 4,999 KW</t>
  </si>
  <si>
    <t>GENERAL SERVICE 50 TO 999 KW</t>
  </si>
  <si>
    <t>GENERAL SERVICE LESS THAN 50 KW</t>
  </si>
  <si>
    <t>RESIDENTIAL</t>
  </si>
  <si>
    <t>Rate Class Classification</t>
  </si>
  <si>
    <r>
      <t xml:space="preserve">Select Your Rate Classes from the </t>
    </r>
    <r>
      <rPr>
        <b/>
        <sz val="11"/>
        <color theme="3"/>
        <rFont val="Calibri"/>
        <family val="2"/>
        <scheme val="minor"/>
      </rPr>
      <t>Blue Cells</t>
    </r>
    <r>
      <rPr>
        <sz val="10"/>
        <rFont val="Arial"/>
        <family val="2"/>
      </rPr>
      <t xml:space="preserve"> below.  
Please ensure that a rate class is assigned to </t>
    </r>
    <r>
      <rPr>
        <b/>
        <u/>
        <sz val="11"/>
        <color theme="1"/>
        <rFont val="Calibri"/>
        <family val="2"/>
        <scheme val="minor"/>
      </rPr>
      <t>each shaded cell.</t>
    </r>
  </si>
  <si>
    <t>How many classes are listed on your most recent Board-Approved Tariff of Rates and Charges?</t>
  </si>
  <si>
    <t>Select the appropriate rate classes as they appear on your most recent Board-Approved Tariff of Rates and Charges, including the MicroFit Class.</t>
  </si>
  <si>
    <r>
      <t xml:space="preserve">For each class, Applicants are required to copy and paste the class descriptions (located directly under the class name) and the description of the applicability of those rates (description is found under the class name and directly under the word "APPLICATION").  By using the drop-down lists located under the column labeled "Rate Description", please select the descriptions of the rates and charges that BEST MATCHES the descriptions on your most recent Board-Approved Tariff of Rates and Charges. </t>
    </r>
    <r>
      <rPr>
        <b/>
        <sz val="10"/>
        <rFont val="Arial"/>
        <family val="2"/>
      </rPr>
      <t xml:space="preserve"> If the description is not found in the drop-down list,</t>
    </r>
    <r>
      <rPr>
        <sz val="10"/>
        <rFont val="Arial"/>
        <family val="2"/>
      </rPr>
      <t xml:space="preserve"> please enter the description in the green shaded cells under the correct class exactly as it appears on the tariff.   Please do not enter more than one "Service Charge" for each class for which a base monthly fixed charge applies.  All rate rider descriptions should begin with "Rate Rider for...".</t>
    </r>
  </si>
  <si>
    <t>Appendix 2-Z
Tariff of Rates and Charges</t>
  </si>
  <si>
    <t>EB-2017-0069</t>
  </si>
  <si>
    <t>Oshawa PUC Networks Inc.</t>
  </si>
  <si>
    <t>Effective and Implementation Date January 1, 2018</t>
  </si>
  <si>
    <t>Effective and Implementation Date January 1,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</si>
</sst>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_-&quot;$&quot;* #,##0.0000_-;\-&quot;$&quot;* #,##0.0000_-;_-&quot;$&quot;* &quot;-&quot;??_-;_-@_-"/>
    <numFmt numFmtId="165" formatCode="&quot;$&quot;#,##0.00\ ;[Red]&quot;$&quot;\(#,##0.00\)"/>
    <numFmt numFmtId="166" formatCode="&quot;$&quot;#,##0.0000\ ;[Red]&quot;$&quot;\(#,##0.0000\)"/>
    <numFmt numFmtId="167" formatCode="_-* #,##0_-;\-* #,##0_-;_-* &quot;-&quot;??_-;_-@_-"/>
    <numFmt numFmtId="168" formatCode="0.000%;[Red]\(0.000\)%"/>
    <numFmt numFmtId="169" formatCode="0.0%"/>
    <numFmt numFmtId="170" formatCode="#,##0\ ;[Red]\(#,##0\)"/>
    <numFmt numFmtId="171" formatCode="&quot;$&quot;#,##0\ ;[Red]&quot;$&quot;\(#,##0\)"/>
    <numFmt numFmtId="172" formatCode="&quot;$&quot;#,##0.0\ ;[Red]&quot;$&quot;\(#,##0.0\)"/>
    <numFmt numFmtId="173" formatCode="#,##0.00\ ;[Red]\(#,##0.00\)"/>
    <numFmt numFmtId="174" formatCode="#,##0.0\ ;[Red]\(#,##0.0\)"/>
    <numFmt numFmtId="175" formatCode="_-* #,##0.000_-;\-* #,##0.000_-;_-* &quot;-&quot;??_-;_-@_-"/>
    <numFmt numFmtId="176" formatCode="#,##0.0000;[Red]\(#,##0.0000\)"/>
    <numFmt numFmtId="177" formatCode="#,##0.00;[Red]\(#,##0.00\)"/>
    <numFmt numFmtId="178" formatCode="#,##0.00000;[Red]\(#,##0.00000\)"/>
  </numFmts>
  <fonts count="36" x14ac:knownFonts="1">
    <font>
      <sz val="10"/>
      <name val="Arial"/>
      <family val="2"/>
    </font>
    <font>
      <sz val="11"/>
      <color theme="1"/>
      <name val="Calibri"/>
      <family val="2"/>
      <scheme val="minor"/>
    </font>
    <font>
      <b/>
      <sz val="11"/>
      <color theme="3"/>
      <name val="Calibri"/>
      <family val="2"/>
      <scheme val="minor"/>
    </font>
    <font>
      <b/>
      <sz val="11"/>
      <color theme="1"/>
      <name val="Calibri"/>
      <family val="2"/>
      <scheme val="minor"/>
    </font>
    <font>
      <sz val="10"/>
      <name val="Arial"/>
      <family val="2"/>
    </font>
    <font>
      <b/>
      <sz val="10"/>
      <name val="Arial"/>
      <family val="2"/>
    </font>
    <font>
      <vertAlign val="superscript"/>
      <sz val="10"/>
      <name val="Arial"/>
      <family val="2"/>
    </font>
    <font>
      <i/>
      <sz val="10"/>
      <name val="Arial"/>
      <family val="2"/>
    </font>
    <font>
      <sz val="9"/>
      <name val="Arial"/>
      <family val="2"/>
    </font>
    <font>
      <b/>
      <u/>
      <sz val="10"/>
      <name val="Arial"/>
      <family val="2"/>
    </font>
    <font>
      <sz val="10"/>
      <color rgb="FFFF0000"/>
      <name val="Arial"/>
      <family val="2"/>
    </font>
    <font>
      <b/>
      <i/>
      <sz val="10"/>
      <name val="Arial"/>
      <family val="2"/>
    </font>
    <font>
      <b/>
      <i/>
      <vertAlign val="superscript"/>
      <sz val="10"/>
      <name val="Arial"/>
      <family val="2"/>
    </font>
    <font>
      <b/>
      <sz val="12"/>
      <name val="Arial"/>
      <family val="2"/>
    </font>
    <font>
      <sz val="12"/>
      <name val="Arial"/>
      <family val="2"/>
    </font>
    <font>
      <b/>
      <sz val="14"/>
      <name val="Arial"/>
      <family val="2"/>
    </font>
    <font>
      <sz val="8"/>
      <name val="Arial"/>
      <family val="2"/>
    </font>
    <font>
      <sz val="14"/>
      <name val="Arial"/>
      <family val="2"/>
    </font>
    <font>
      <sz val="16"/>
      <color indexed="12"/>
      <name val="Algerian"/>
      <family val="5"/>
    </font>
    <font>
      <b/>
      <sz val="10"/>
      <color indexed="81"/>
      <name val="Arial"/>
      <family val="2"/>
    </font>
    <font>
      <b/>
      <sz val="8"/>
      <color indexed="81"/>
      <name val="Tahoma"/>
      <family val="2"/>
    </font>
    <font>
      <b/>
      <sz val="11"/>
      <name val="Arial"/>
      <family val="2"/>
    </font>
    <font>
      <sz val="8"/>
      <color rgb="FF000000"/>
      <name val="Arial"/>
      <family val="2"/>
    </font>
    <font>
      <b/>
      <sz val="9"/>
      <name val="Arial"/>
      <family val="2"/>
    </font>
    <font>
      <b/>
      <sz val="10"/>
      <color theme="1"/>
      <name val="Arial"/>
      <family val="2"/>
    </font>
    <font>
      <sz val="8"/>
      <color theme="1"/>
      <name val="Arial"/>
      <family val="2"/>
    </font>
    <font>
      <sz val="9"/>
      <color theme="1"/>
      <name val="Arial"/>
      <family val="2"/>
    </font>
    <font>
      <b/>
      <sz val="16"/>
      <name val="Arial"/>
      <family val="2"/>
    </font>
    <font>
      <b/>
      <sz val="8"/>
      <name val="Arial"/>
      <family val="2"/>
    </font>
    <font>
      <b/>
      <sz val="14"/>
      <color theme="1"/>
      <name val="Arial"/>
      <family val="2"/>
    </font>
    <font>
      <b/>
      <sz val="8"/>
      <color theme="1"/>
      <name val="Arial"/>
      <family val="2"/>
    </font>
    <font>
      <b/>
      <sz val="11"/>
      <color theme="1"/>
      <name val="Arial"/>
      <family val="2"/>
    </font>
    <font>
      <b/>
      <sz val="12"/>
      <color theme="1"/>
      <name val="Arial"/>
      <family val="2"/>
    </font>
    <font>
      <b/>
      <sz val="18"/>
      <color theme="1"/>
      <name val="Arial"/>
      <family val="2"/>
    </font>
    <font>
      <b/>
      <sz val="10"/>
      <color theme="5"/>
      <name val="Arial"/>
      <family val="2"/>
    </font>
    <font>
      <b/>
      <u/>
      <sz val="11"/>
      <color theme="1"/>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47">
    <border>
      <left/>
      <right/>
      <top/>
      <bottom/>
      <diagonal/>
    </border>
    <border>
      <left/>
      <right/>
      <top/>
      <bottom style="double">
        <color indexed="64"/>
      </bottom>
      <diagonal/>
    </border>
    <border>
      <left/>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0"/>
      </bottom>
      <diagonal/>
    </border>
    <border>
      <left/>
      <right/>
      <top/>
      <bottom style="medium">
        <color indexed="64"/>
      </bottom>
      <diagonal/>
    </border>
    <border>
      <left/>
      <right style="thin">
        <color indexed="64"/>
      </right>
      <top style="medium">
        <color indexed="64"/>
      </top>
      <bottom/>
      <diagonal/>
    </border>
    <border>
      <left/>
      <right/>
      <top style="thin">
        <color theme="0"/>
      </top>
      <bottom/>
      <diagonal/>
    </border>
    <border>
      <left/>
      <right/>
      <top style="thin">
        <color theme="0"/>
      </top>
      <bottom style="thin">
        <color theme="0"/>
      </bottom>
      <diagonal/>
    </border>
    <border>
      <left/>
      <right style="thick">
        <color theme="0"/>
      </right>
      <top/>
      <bottom/>
      <diagonal/>
    </border>
    <border>
      <left style="thick">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ck">
        <color theme="0"/>
      </bottom>
      <diagonal/>
    </border>
    <border>
      <left/>
      <right/>
      <top style="thin">
        <color theme="0"/>
      </top>
      <bottom style="thick">
        <color theme="0"/>
      </bottom>
      <diagonal/>
    </border>
    <border>
      <left/>
      <right/>
      <top/>
      <bottom style="thin">
        <color indexed="9"/>
      </bottom>
      <diagonal/>
    </border>
    <border>
      <left style="thick">
        <color theme="0"/>
      </left>
      <right/>
      <top style="thick">
        <color theme="0"/>
      </top>
      <bottom/>
      <diagonal/>
    </border>
    <border>
      <left/>
      <right style="thick">
        <color theme="0"/>
      </right>
      <top/>
      <bottom style="thin">
        <color theme="0"/>
      </bottom>
      <diagonal/>
    </border>
    <border>
      <left style="thick">
        <color theme="0"/>
      </left>
      <right/>
      <top/>
      <bottom style="thick">
        <color theme="0"/>
      </bottom>
      <diagonal/>
    </border>
    <border>
      <left/>
      <right/>
      <top/>
      <bottom style="thick">
        <color theme="0"/>
      </bottom>
      <diagonal/>
    </border>
    <border>
      <left style="thick">
        <color theme="0"/>
      </left>
      <right/>
      <top style="thick">
        <color theme="0"/>
      </top>
      <bottom style="thick">
        <color theme="0"/>
      </bottom>
      <diagonal/>
    </border>
    <border>
      <left/>
      <right/>
      <top style="thick">
        <color theme="0"/>
      </top>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thin">
        <color theme="0"/>
      </right>
      <top/>
      <bottom/>
      <diagonal/>
    </border>
  </borders>
  <cellStyleXfs count="8">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1" fillId="0" borderId="0"/>
    <xf numFmtId="0" fontId="4" fillId="0" borderId="0"/>
  </cellStyleXfs>
  <cellXfs count="585">
    <xf numFmtId="0" fontId="0" fillId="0" borderId="0" xfId="0"/>
    <xf numFmtId="0" fontId="0" fillId="0" borderId="0" xfId="0" applyProtection="1"/>
    <xf numFmtId="2" fontId="0" fillId="0" borderId="0" xfId="0" applyNumberFormat="1" applyProtection="1"/>
    <xf numFmtId="2" fontId="0" fillId="0" borderId="0" xfId="0" applyNumberFormat="1" applyAlignment="1" applyProtection="1">
      <alignment horizontal="right"/>
    </xf>
    <xf numFmtId="2" fontId="0" fillId="0" borderId="0" xfId="0" applyNumberFormat="1" applyAlignment="1" applyProtection="1"/>
    <xf numFmtId="0" fontId="4" fillId="0" borderId="0" xfId="0" applyFont="1" applyProtection="1"/>
    <xf numFmtId="0" fontId="0" fillId="0" borderId="0" xfId="0" applyAlignment="1" applyProtection="1"/>
    <xf numFmtId="0" fontId="0" fillId="0" borderId="0" xfId="0" applyFill="1" applyProtection="1"/>
    <xf numFmtId="0" fontId="0" fillId="0" borderId="0" xfId="0" applyAlignment="1">
      <alignment wrapText="1"/>
    </xf>
    <xf numFmtId="0" fontId="5" fillId="0" borderId="0" xfId="0" applyFont="1" applyAlignment="1" applyProtection="1">
      <alignment wrapText="1"/>
    </xf>
    <xf numFmtId="0" fontId="0" fillId="2" borderId="0" xfId="0" applyFill="1" applyProtection="1"/>
    <xf numFmtId="0" fontId="6" fillId="0" borderId="0" xfId="0" applyFont="1" applyProtection="1"/>
    <xf numFmtId="0" fontId="0" fillId="0" borderId="0" xfId="0" applyFill="1" applyBorder="1" applyProtection="1"/>
    <xf numFmtId="44" fontId="0" fillId="3" borderId="1" xfId="2" applyFont="1" applyFill="1" applyBorder="1" applyAlignment="1" applyProtection="1">
      <alignment vertical="center"/>
    </xf>
    <xf numFmtId="0" fontId="0" fillId="3" borderId="0" xfId="0" applyFill="1" applyBorder="1" applyAlignment="1" applyProtection="1">
      <alignment vertical="center"/>
      <protection locked="0"/>
    </xf>
    <xf numFmtId="164" fontId="0" fillId="3" borderId="0" xfId="2" applyNumberFormat="1" applyFont="1" applyFill="1" applyBorder="1" applyAlignment="1" applyProtection="1">
      <alignment vertical="top"/>
      <protection locked="0"/>
    </xf>
    <xf numFmtId="10" fontId="5" fillId="3" borderId="2" xfId="3" applyNumberFormat="1" applyFont="1" applyFill="1" applyBorder="1" applyAlignment="1" applyProtection="1">
      <alignment vertical="center"/>
    </xf>
    <xf numFmtId="165" fontId="5" fillId="3" borderId="2" xfId="0" applyNumberFormat="1" applyFont="1" applyFill="1" applyBorder="1" applyAlignment="1" applyProtection="1">
      <alignment vertical="center"/>
    </xf>
    <xf numFmtId="0" fontId="0" fillId="3" borderId="0" xfId="0" applyFill="1" applyBorder="1" applyAlignment="1" applyProtection="1">
      <alignment vertical="center"/>
    </xf>
    <xf numFmtId="0" fontId="0" fillId="3" borderId="0" xfId="0" applyFill="1" applyBorder="1" applyAlignment="1" applyProtection="1">
      <alignment vertical="top"/>
    </xf>
    <xf numFmtId="0" fontId="0" fillId="3" borderId="0" xfId="0" applyFill="1" applyBorder="1" applyAlignment="1" applyProtection="1">
      <alignment horizontal="center" vertical="top"/>
      <protection locked="0"/>
    </xf>
    <xf numFmtId="0" fontId="5" fillId="3" borderId="0" xfId="0" quotePrefix="1" applyFont="1" applyFill="1" applyBorder="1" applyAlignment="1" applyProtection="1">
      <alignment vertical="top"/>
      <protection locked="0"/>
    </xf>
    <xf numFmtId="44" fontId="0" fillId="0" borderId="3" xfId="2" applyFont="1" applyBorder="1" applyAlignment="1" applyProtection="1"/>
    <xf numFmtId="0" fontId="0" fillId="0" borderId="4" xfId="0" applyFill="1" applyBorder="1" applyAlignment="1" applyProtection="1"/>
    <xf numFmtId="164" fontId="0" fillId="4" borderId="4" xfId="2" applyNumberFormat="1" applyFont="1" applyFill="1" applyBorder="1" applyAlignment="1" applyProtection="1">
      <protection locked="0"/>
    </xf>
    <xf numFmtId="10" fontId="0" fillId="0" borderId="3" xfId="3" applyNumberFormat="1" applyFont="1" applyBorder="1" applyAlignment="1" applyProtection="1"/>
    <xf numFmtId="165" fontId="0" fillId="0" borderId="4" xfId="0" applyNumberFormat="1" applyBorder="1" applyAlignment="1" applyProtection="1"/>
    <xf numFmtId="0" fontId="0" fillId="0" borderId="0" xfId="0" applyFill="1" applyAlignment="1" applyProtection="1"/>
    <xf numFmtId="0" fontId="0" fillId="5" borderId="0" xfId="0" applyFill="1" applyAlignment="1" applyProtection="1">
      <alignment horizontal="center"/>
      <protection locked="0"/>
    </xf>
    <xf numFmtId="44" fontId="0" fillId="0" borderId="5" xfId="2" applyFont="1" applyBorder="1" applyAlignment="1" applyProtection="1"/>
    <xf numFmtId="0" fontId="0" fillId="0" borderId="6" xfId="0" applyFill="1" applyBorder="1" applyAlignment="1" applyProtection="1"/>
    <xf numFmtId="164" fontId="0" fillId="4" borderId="6" xfId="2" applyNumberFormat="1" applyFont="1" applyFill="1" applyBorder="1" applyAlignment="1" applyProtection="1">
      <protection locked="0"/>
    </xf>
    <xf numFmtId="10" fontId="0" fillId="0" borderId="5" xfId="3" applyNumberFormat="1" applyFont="1" applyBorder="1" applyAlignment="1" applyProtection="1"/>
    <xf numFmtId="165" fontId="0" fillId="0" borderId="6" xfId="0" applyNumberFormat="1" applyBorder="1" applyAlignment="1" applyProtection="1"/>
    <xf numFmtId="164" fontId="8" fillId="4" borderId="6" xfId="2" applyNumberFormat="1" applyFont="1" applyFill="1" applyBorder="1" applyAlignment="1" applyProtection="1">
      <protection locked="0"/>
    </xf>
    <xf numFmtId="10" fontId="4" fillId="0" borderId="0" xfId="3" applyNumberFormat="1" applyFill="1" applyBorder="1" applyProtection="1">
      <protection locked="0"/>
    </xf>
    <xf numFmtId="44" fontId="0" fillId="0" borderId="0" xfId="0" applyNumberFormat="1" applyFill="1" applyProtection="1"/>
    <xf numFmtId="0" fontId="9" fillId="0" borderId="0" xfId="0" applyFont="1" applyFill="1" applyProtection="1"/>
    <xf numFmtId="0" fontId="7" fillId="0" borderId="0" xfId="0" applyFont="1" applyFill="1" applyProtection="1"/>
    <xf numFmtId="10" fontId="7" fillId="0" borderId="0" xfId="3" applyNumberFormat="1" applyFont="1" applyFill="1" applyBorder="1" applyProtection="1">
      <protection locked="0"/>
    </xf>
    <xf numFmtId="166" fontId="7" fillId="0" borderId="0" xfId="0" applyNumberFormat="1" applyFont="1" applyProtection="1"/>
    <xf numFmtId="10" fontId="4" fillId="4" borderId="7" xfId="3" applyNumberFormat="1" applyFill="1" applyBorder="1" applyProtection="1">
      <protection locked="0"/>
    </xf>
    <xf numFmtId="0" fontId="5" fillId="0" borderId="0" xfId="0" applyFont="1" applyProtection="1"/>
    <xf numFmtId="44" fontId="0" fillId="0" borderId="0" xfId="0" applyNumberFormat="1" applyProtection="1"/>
    <xf numFmtId="0" fontId="4" fillId="0" borderId="0" xfId="4" applyProtection="1"/>
    <xf numFmtId="44" fontId="4" fillId="6" borderId="8" xfId="2" applyFill="1" applyBorder="1" applyAlignment="1" applyProtection="1">
      <alignment vertical="center"/>
    </xf>
    <xf numFmtId="0" fontId="4" fillId="6" borderId="9" xfId="4" applyFill="1" applyBorder="1" applyAlignment="1" applyProtection="1">
      <alignment vertical="center"/>
      <protection locked="0"/>
    </xf>
    <xf numFmtId="164" fontId="4" fillId="6" borderId="9" xfId="2" applyNumberFormat="1" applyFill="1" applyBorder="1" applyAlignment="1" applyProtection="1">
      <alignment vertical="top"/>
      <protection locked="0"/>
    </xf>
    <xf numFmtId="10" fontId="4" fillId="6" borderId="10" xfId="3" applyNumberFormat="1" applyFill="1" applyBorder="1" applyAlignment="1" applyProtection="1">
      <alignment vertical="center"/>
    </xf>
    <xf numFmtId="44" fontId="4" fillId="6" borderId="9" xfId="4" applyNumberFormat="1" applyFill="1" applyBorder="1" applyAlignment="1" applyProtection="1">
      <alignment vertical="center"/>
    </xf>
    <xf numFmtId="0" fontId="4" fillId="6" borderId="11" xfId="4" applyFill="1" applyBorder="1" applyAlignment="1" applyProtection="1">
      <alignment vertical="center"/>
    </xf>
    <xf numFmtId="0" fontId="4" fillId="6" borderId="9" xfId="4" applyFill="1" applyBorder="1" applyAlignment="1" applyProtection="1">
      <alignment vertical="center"/>
    </xf>
    <xf numFmtId="44" fontId="4" fillId="6" borderId="12" xfId="2" applyFill="1" applyBorder="1" applyAlignment="1" applyProtection="1">
      <alignment vertical="center"/>
    </xf>
    <xf numFmtId="0" fontId="4" fillId="6" borderId="11" xfId="4" applyFill="1" applyBorder="1" applyAlignment="1" applyProtection="1">
      <alignment vertical="center"/>
      <protection locked="0"/>
    </xf>
    <xf numFmtId="0" fontId="4" fillId="6" borderId="11" xfId="4" applyFill="1" applyBorder="1" applyAlignment="1" applyProtection="1">
      <alignment vertical="top"/>
    </xf>
    <xf numFmtId="0" fontId="4" fillId="6" borderId="11" xfId="4" applyFill="1" applyBorder="1" applyAlignment="1" applyProtection="1">
      <alignment vertical="top"/>
      <protection locked="0"/>
    </xf>
    <xf numFmtId="0" fontId="4" fillId="6" borderId="13" xfId="4" applyFont="1" applyFill="1" applyBorder="1" applyProtection="1"/>
    <xf numFmtId="165" fontId="5" fillId="7" borderId="14" xfId="4" applyNumberFormat="1" applyFont="1" applyFill="1" applyBorder="1" applyAlignment="1" applyProtection="1">
      <alignment vertical="center"/>
    </xf>
    <xf numFmtId="0" fontId="5" fillId="7" borderId="15" xfId="4" applyFont="1" applyFill="1" applyBorder="1" applyAlignment="1" applyProtection="1">
      <alignment vertical="center"/>
    </xf>
    <xf numFmtId="10" fontId="5" fillId="7" borderId="14" xfId="3" applyNumberFormat="1" applyFont="1" applyFill="1" applyBorder="1" applyAlignment="1" applyProtection="1">
      <alignment vertical="center"/>
    </xf>
    <xf numFmtId="165" fontId="5" fillId="7" borderId="15" xfId="4" applyNumberFormat="1" applyFont="1" applyFill="1" applyBorder="1" applyAlignment="1" applyProtection="1">
      <alignment vertical="center"/>
    </xf>
    <xf numFmtId="0" fontId="5" fillId="7" borderId="0" xfId="4" applyFont="1" applyFill="1" applyBorder="1" applyAlignment="1" applyProtection="1">
      <alignment vertical="center"/>
    </xf>
    <xf numFmtId="165" fontId="5" fillId="7" borderId="16" xfId="4" applyNumberFormat="1" applyFont="1" applyFill="1" applyBorder="1" applyAlignment="1" applyProtection="1">
      <alignment vertical="center"/>
    </xf>
    <xf numFmtId="0" fontId="4" fillId="7" borderId="0" xfId="4" applyFill="1" applyBorder="1" applyAlignment="1" applyProtection="1">
      <alignment vertical="center"/>
    </xf>
    <xf numFmtId="0" fontId="4" fillId="7" borderId="15" xfId="4" applyFill="1" applyBorder="1" applyAlignment="1" applyProtection="1">
      <alignment vertical="top"/>
    </xf>
    <xf numFmtId="0" fontId="4" fillId="7" borderId="0" xfId="4" applyFill="1" applyAlignment="1" applyProtection="1">
      <alignment vertical="top"/>
    </xf>
    <xf numFmtId="165" fontId="10" fillId="0" borderId="14" xfId="4" applyNumberFormat="1" applyFont="1" applyFill="1" applyBorder="1" applyAlignment="1" applyProtection="1">
      <alignment vertical="center"/>
    </xf>
    <xf numFmtId="0" fontId="4" fillId="0" borderId="15" xfId="4" applyFont="1" applyFill="1" applyBorder="1" applyAlignment="1" applyProtection="1">
      <alignment vertical="center"/>
    </xf>
    <xf numFmtId="10" fontId="10" fillId="0" borderId="14" xfId="3" applyNumberFormat="1" applyFont="1" applyFill="1" applyBorder="1" applyAlignment="1" applyProtection="1">
      <alignment vertical="center"/>
    </xf>
    <xf numFmtId="165" fontId="10" fillId="0" borderId="15" xfId="4" applyNumberFormat="1" applyFont="1" applyFill="1" applyBorder="1" applyAlignment="1" applyProtection="1">
      <alignment vertical="center"/>
    </xf>
    <xf numFmtId="0" fontId="4" fillId="0" borderId="0" xfId="4" applyFont="1" applyFill="1" applyBorder="1" applyAlignment="1" applyProtection="1">
      <alignment vertical="center"/>
    </xf>
    <xf numFmtId="165" fontId="10" fillId="0" borderId="16" xfId="4" applyNumberFormat="1" applyFont="1" applyFill="1" applyBorder="1" applyAlignment="1" applyProtection="1">
      <alignment vertical="center"/>
    </xf>
    <xf numFmtId="0" fontId="4" fillId="0" borderId="0" xfId="4" applyFill="1" applyBorder="1" applyAlignment="1" applyProtection="1">
      <alignment vertical="center"/>
    </xf>
    <xf numFmtId="0" fontId="4" fillId="0" borderId="15" xfId="4" applyFill="1" applyBorder="1" applyAlignment="1" applyProtection="1">
      <alignment vertical="top"/>
    </xf>
    <xf numFmtId="0" fontId="4" fillId="0" borderId="0" xfId="4" applyAlignment="1" applyProtection="1">
      <alignment vertical="top"/>
    </xf>
    <xf numFmtId="165" fontId="4" fillId="0" borderId="14" xfId="4" applyNumberFormat="1" applyFont="1" applyFill="1" applyBorder="1" applyAlignment="1" applyProtection="1">
      <alignment vertical="center"/>
    </xf>
    <xf numFmtId="10" fontId="4" fillId="0" borderId="14" xfId="3" applyNumberFormat="1" applyFont="1" applyFill="1" applyBorder="1" applyAlignment="1" applyProtection="1">
      <alignment vertical="center"/>
    </xf>
    <xf numFmtId="165" fontId="4" fillId="0" borderId="15" xfId="4" applyNumberFormat="1" applyFont="1" applyFill="1" applyBorder="1" applyAlignment="1" applyProtection="1">
      <alignment vertical="center"/>
    </xf>
    <xf numFmtId="165" fontId="4" fillId="0" borderId="16" xfId="4" applyNumberFormat="1" applyFont="1" applyFill="1" applyBorder="1" applyAlignment="1" applyProtection="1">
      <alignment vertical="center"/>
    </xf>
    <xf numFmtId="0" fontId="5" fillId="0" borderId="0" xfId="4" applyFont="1" applyAlignment="1" applyProtection="1">
      <alignment horizontal="left" vertical="top" wrapText="1" indent="1"/>
    </xf>
    <xf numFmtId="9" fontId="4" fillId="0" borderId="15" xfId="4" applyNumberFormat="1" applyFont="1" applyFill="1" applyBorder="1" applyAlignment="1" applyProtection="1">
      <alignment vertical="center"/>
    </xf>
    <xf numFmtId="9" fontId="4" fillId="0" borderId="15" xfId="4" applyNumberFormat="1" applyFont="1" applyFill="1" applyBorder="1" applyAlignment="1" applyProtection="1">
      <alignment vertical="top"/>
      <protection locked="0"/>
    </xf>
    <xf numFmtId="9" fontId="4" fillId="0" borderId="0" xfId="4" applyNumberFormat="1" applyFill="1" applyBorder="1" applyAlignment="1" applyProtection="1">
      <alignment vertical="center"/>
    </xf>
    <xf numFmtId="9" fontId="4" fillId="0" borderId="15" xfId="4" applyNumberFormat="1" applyFill="1" applyBorder="1" applyAlignment="1" applyProtection="1">
      <alignment vertical="top"/>
      <protection locked="0"/>
    </xf>
    <xf numFmtId="0" fontId="4" fillId="0" borderId="0" xfId="4" applyFont="1" applyFill="1" applyAlignment="1" applyProtection="1">
      <alignment horizontal="left" vertical="top" indent="1"/>
    </xf>
    <xf numFmtId="165" fontId="5" fillId="0" borderId="16" xfId="4" applyNumberFormat="1" applyFont="1" applyFill="1" applyBorder="1" applyAlignment="1" applyProtection="1">
      <alignment vertical="center"/>
    </xf>
    <xf numFmtId="9" fontId="5" fillId="0" borderId="15" xfId="4" applyNumberFormat="1" applyFont="1" applyFill="1" applyBorder="1" applyAlignment="1" applyProtection="1">
      <alignment vertical="center"/>
    </xf>
    <xf numFmtId="10" fontId="5" fillId="0" borderId="14" xfId="3" applyNumberFormat="1" applyFont="1" applyFill="1" applyBorder="1" applyAlignment="1" applyProtection="1">
      <alignment vertical="center"/>
    </xf>
    <xf numFmtId="165" fontId="5" fillId="0" borderId="15" xfId="4" applyNumberFormat="1" applyFont="1" applyFill="1" applyBorder="1" applyAlignment="1" applyProtection="1">
      <alignment vertical="center"/>
    </xf>
    <xf numFmtId="0" fontId="5" fillId="0" borderId="17" xfId="4" applyFont="1" applyFill="1" applyBorder="1" applyAlignment="1" applyProtection="1">
      <alignment vertical="center"/>
    </xf>
    <xf numFmtId="0" fontId="5" fillId="0" borderId="15" xfId="4" applyFont="1" applyFill="1" applyBorder="1" applyAlignment="1" applyProtection="1">
      <alignment vertical="center"/>
    </xf>
    <xf numFmtId="9" fontId="4" fillId="0" borderId="15" xfId="4" applyNumberFormat="1" applyFill="1" applyBorder="1" applyAlignment="1" applyProtection="1">
      <alignment vertical="top"/>
    </xf>
    <xf numFmtId="0" fontId="5" fillId="0" borderId="0" xfId="4" applyFont="1" applyFill="1" applyAlignment="1" applyProtection="1">
      <alignment vertical="top"/>
    </xf>
    <xf numFmtId="165" fontId="4" fillId="6" borderId="11" xfId="2" applyNumberFormat="1" applyFill="1" applyBorder="1" applyAlignment="1" applyProtection="1">
      <alignment vertical="center"/>
    </xf>
    <xf numFmtId="0" fontId="4" fillId="6" borderId="8" xfId="4" applyFill="1" applyBorder="1" applyAlignment="1" applyProtection="1">
      <alignment vertical="center"/>
      <protection locked="0"/>
    </xf>
    <xf numFmtId="164" fontId="4" fillId="6" borderId="8" xfId="2" applyNumberFormat="1" applyFill="1" applyBorder="1" applyAlignment="1" applyProtection="1">
      <alignment vertical="top"/>
      <protection locked="0"/>
    </xf>
    <xf numFmtId="165" fontId="4" fillId="6" borderId="8" xfId="4" applyNumberFormat="1" applyFill="1" applyBorder="1" applyAlignment="1" applyProtection="1">
      <alignment vertical="center"/>
    </xf>
    <xf numFmtId="165" fontId="5" fillId="7" borderId="3" xfId="0" applyNumberFormat="1" applyFont="1" applyFill="1" applyBorder="1" applyAlignment="1" applyProtection="1">
      <alignment vertical="center"/>
    </xf>
    <xf numFmtId="0" fontId="5" fillId="7" borderId="4" xfId="0" applyFont="1" applyFill="1" applyBorder="1" applyAlignment="1" applyProtection="1">
      <alignment vertical="center"/>
    </xf>
    <xf numFmtId="10" fontId="5" fillId="7" borderId="3" xfId="3" applyNumberFormat="1" applyFont="1" applyFill="1" applyBorder="1" applyAlignment="1" applyProtection="1">
      <alignment vertical="center"/>
    </xf>
    <xf numFmtId="165" fontId="5" fillId="7" borderId="4" xfId="0" applyNumberFormat="1" applyFont="1" applyFill="1" applyBorder="1" applyAlignment="1" applyProtection="1">
      <alignment vertical="center"/>
    </xf>
    <xf numFmtId="0" fontId="5" fillId="7" borderId="18" xfId="0" applyFont="1" applyFill="1" applyBorder="1" applyAlignment="1" applyProtection="1">
      <alignment vertical="center"/>
    </xf>
    <xf numFmtId="165" fontId="5" fillId="7" borderId="19" xfId="0" applyNumberFormat="1" applyFont="1" applyFill="1" applyBorder="1" applyAlignment="1" applyProtection="1">
      <alignment vertical="center"/>
    </xf>
    <xf numFmtId="0" fontId="0" fillId="7" borderId="18" xfId="0" applyFill="1" applyBorder="1" applyAlignment="1" applyProtection="1">
      <alignment vertical="center"/>
    </xf>
    <xf numFmtId="0" fontId="0" fillId="7" borderId="4" xfId="0" applyFill="1" applyBorder="1" applyAlignment="1" applyProtection="1">
      <alignment vertical="top"/>
    </xf>
    <xf numFmtId="0" fontId="0" fillId="7" borderId="0" xfId="0" applyFill="1" applyAlignment="1" applyProtection="1">
      <alignment vertical="top"/>
    </xf>
    <xf numFmtId="165" fontId="10" fillId="0" borderId="14" xfId="0" applyNumberFormat="1" applyFont="1" applyFill="1" applyBorder="1" applyAlignment="1" applyProtection="1">
      <alignment vertical="center"/>
    </xf>
    <xf numFmtId="0" fontId="4" fillId="0" borderId="15" xfId="0" applyFont="1" applyFill="1" applyBorder="1" applyAlignment="1" applyProtection="1">
      <alignment vertical="center"/>
    </xf>
    <xf numFmtId="165" fontId="10" fillId="0" borderId="15" xfId="0" applyNumberFormat="1" applyFont="1" applyFill="1" applyBorder="1" applyAlignment="1" applyProtection="1">
      <alignment vertical="center"/>
    </xf>
    <xf numFmtId="0" fontId="4" fillId="0" borderId="0" xfId="0" applyFont="1" applyFill="1" applyBorder="1" applyAlignment="1" applyProtection="1">
      <alignment vertical="center"/>
    </xf>
    <xf numFmtId="165" fontId="10" fillId="0" borderId="16" xfId="0" applyNumberFormat="1" applyFont="1" applyFill="1" applyBorder="1" applyAlignment="1" applyProtection="1">
      <alignment vertical="center"/>
    </xf>
    <xf numFmtId="0" fontId="0" fillId="0" borderId="0" xfId="0" applyFill="1" applyBorder="1" applyAlignment="1" applyProtection="1">
      <alignment vertical="center"/>
    </xf>
    <xf numFmtId="0" fontId="0" fillId="0" borderId="15" xfId="0" applyFill="1" applyBorder="1" applyAlignment="1" applyProtection="1">
      <alignment vertical="top"/>
    </xf>
    <xf numFmtId="0" fontId="0" fillId="0" borderId="0" xfId="0" applyAlignment="1" applyProtection="1">
      <alignment vertical="top"/>
    </xf>
    <xf numFmtId="165" fontId="4" fillId="0" borderId="14" xfId="0" applyNumberFormat="1" applyFont="1" applyFill="1" applyBorder="1" applyAlignment="1" applyProtection="1">
      <alignment vertical="center"/>
    </xf>
    <xf numFmtId="165" fontId="4" fillId="0" borderId="15" xfId="0" applyNumberFormat="1" applyFont="1" applyFill="1" applyBorder="1" applyAlignment="1" applyProtection="1">
      <alignment vertical="center"/>
    </xf>
    <xf numFmtId="165" fontId="4" fillId="0" borderId="16" xfId="0" applyNumberFormat="1" applyFont="1" applyFill="1" applyBorder="1" applyAlignment="1" applyProtection="1">
      <alignment vertical="center"/>
    </xf>
    <xf numFmtId="0" fontId="5" fillId="0" borderId="0" xfId="0" applyFont="1" applyAlignment="1" applyProtection="1">
      <alignment horizontal="left" vertical="top" wrapText="1" indent="1"/>
    </xf>
    <xf numFmtId="9" fontId="4" fillId="0" borderId="15" xfId="0" applyNumberFormat="1" applyFont="1" applyFill="1" applyBorder="1" applyAlignment="1" applyProtection="1">
      <alignment vertical="center"/>
      <protection locked="0"/>
    </xf>
    <xf numFmtId="9" fontId="0" fillId="0" borderId="15" xfId="0" applyNumberFormat="1" applyFill="1" applyBorder="1" applyAlignment="1" applyProtection="1">
      <alignment vertical="top"/>
      <protection locked="0"/>
    </xf>
    <xf numFmtId="0" fontId="4" fillId="0" borderId="0" xfId="0" applyFont="1" applyFill="1" applyAlignment="1" applyProtection="1">
      <alignment horizontal="left" vertical="top" indent="1"/>
    </xf>
    <xf numFmtId="165" fontId="5" fillId="0" borderId="16" xfId="0" applyNumberFormat="1" applyFont="1" applyFill="1" applyBorder="1" applyAlignment="1" applyProtection="1">
      <alignment vertical="center"/>
    </xf>
    <xf numFmtId="9" fontId="5" fillId="0" borderId="15" xfId="0" applyNumberFormat="1" applyFont="1" applyFill="1" applyBorder="1" applyAlignment="1" applyProtection="1">
      <alignment vertical="center"/>
    </xf>
    <xf numFmtId="165" fontId="5" fillId="0" borderId="15" xfId="0" applyNumberFormat="1" applyFont="1" applyFill="1" applyBorder="1" applyAlignment="1" applyProtection="1">
      <alignment vertical="center"/>
    </xf>
    <xf numFmtId="0" fontId="5" fillId="0" borderId="17" xfId="0" applyFont="1" applyFill="1" applyBorder="1" applyAlignment="1" applyProtection="1">
      <alignment vertical="center"/>
    </xf>
    <xf numFmtId="0" fontId="5" fillId="0" borderId="15" xfId="0" applyFont="1" applyFill="1" applyBorder="1" applyAlignment="1" applyProtection="1">
      <alignment vertical="center"/>
    </xf>
    <xf numFmtId="9" fontId="0" fillId="0" borderId="0" xfId="0" applyNumberFormat="1" applyFill="1" applyBorder="1" applyAlignment="1" applyProtection="1">
      <alignment vertical="center"/>
    </xf>
    <xf numFmtId="9" fontId="0" fillId="0" borderId="15" xfId="0" applyNumberFormat="1" applyFill="1" applyBorder="1" applyAlignment="1" applyProtection="1">
      <alignment vertical="top"/>
    </xf>
    <xf numFmtId="0" fontId="5" fillId="0" borderId="0" xfId="0" applyFont="1" applyFill="1" applyAlignment="1" applyProtection="1">
      <alignment vertical="top"/>
    </xf>
    <xf numFmtId="0" fontId="0" fillId="6" borderId="8" xfId="0" applyFill="1" applyBorder="1" applyAlignment="1" applyProtection="1">
      <alignment vertical="center"/>
      <protection locked="0"/>
    </xf>
    <xf numFmtId="165" fontId="0" fillId="6" borderId="8" xfId="0" applyNumberFormat="1" applyFill="1" applyBorder="1" applyAlignment="1" applyProtection="1">
      <alignment vertical="center"/>
    </xf>
    <xf numFmtId="0" fontId="0" fillId="6" borderId="11" xfId="0" applyFill="1" applyBorder="1" applyAlignment="1" applyProtection="1">
      <alignment vertical="center"/>
    </xf>
    <xf numFmtId="0" fontId="0" fillId="6" borderId="9" xfId="0" applyFill="1" applyBorder="1" applyAlignment="1" applyProtection="1">
      <alignment vertical="center"/>
      <protection locked="0"/>
    </xf>
    <xf numFmtId="0" fontId="0" fillId="6" borderId="11" xfId="0" applyFill="1" applyBorder="1" applyAlignment="1" applyProtection="1">
      <alignment vertical="top"/>
    </xf>
    <xf numFmtId="0" fontId="0" fillId="6" borderId="11" xfId="0" applyFill="1" applyBorder="1" applyAlignment="1" applyProtection="1">
      <alignment vertical="top"/>
      <protection locked="0"/>
    </xf>
    <xf numFmtId="0" fontId="4" fillId="6" borderId="13" xfId="0" applyFont="1" applyFill="1" applyBorder="1" applyProtection="1"/>
    <xf numFmtId="0" fontId="4" fillId="0" borderId="0" xfId="4" applyAlignment="1" applyProtection="1"/>
    <xf numFmtId="165" fontId="4" fillId="0" borderId="14" xfId="2" applyNumberFormat="1" applyBorder="1" applyAlignment="1" applyProtection="1"/>
    <xf numFmtId="1" fontId="4" fillId="8" borderId="15" xfId="4" applyNumberFormat="1" applyFill="1" applyBorder="1" applyAlignment="1" applyProtection="1"/>
    <xf numFmtId="164" fontId="4" fillId="4" borderId="15" xfId="2" applyNumberFormat="1" applyFill="1" applyBorder="1" applyAlignment="1" applyProtection="1">
      <protection locked="0"/>
    </xf>
    <xf numFmtId="10" fontId="4" fillId="0" borderId="14" xfId="3" applyNumberFormat="1" applyBorder="1" applyAlignment="1" applyProtection="1"/>
    <xf numFmtId="165" fontId="4" fillId="0" borderId="15" xfId="4" applyNumberFormat="1" applyBorder="1" applyAlignment="1" applyProtection="1"/>
    <xf numFmtId="164" fontId="4" fillId="0" borderId="15" xfId="2" applyNumberFormat="1" applyFill="1" applyBorder="1" applyAlignment="1" applyProtection="1">
      <protection locked="0"/>
    </xf>
    <xf numFmtId="0" fontId="4" fillId="0" borderId="0" xfId="4" applyFill="1" applyAlignment="1" applyProtection="1"/>
    <xf numFmtId="0" fontId="4" fillId="5" borderId="0" xfId="4" applyFill="1" applyAlignment="1" applyProtection="1">
      <alignment horizontal="center"/>
      <protection locked="0"/>
    </xf>
    <xf numFmtId="0" fontId="4" fillId="0" borderId="0" xfId="4" applyFont="1" applyAlignment="1" applyProtection="1"/>
    <xf numFmtId="1" fontId="4" fillId="8" borderId="15" xfId="0" applyNumberFormat="1" applyFont="1" applyFill="1" applyBorder="1" applyAlignment="1" applyProtection="1"/>
    <xf numFmtId="165" fontId="0" fillId="0" borderId="15" xfId="0" applyNumberFormat="1" applyBorder="1" applyAlignment="1" applyProtection="1"/>
    <xf numFmtId="0" fontId="4" fillId="0" borderId="0" xfId="0" applyFont="1" applyAlignment="1" applyProtection="1"/>
    <xf numFmtId="1" fontId="0" fillId="0" borderId="14" xfId="0" applyNumberFormat="1" applyFill="1" applyBorder="1" applyAlignment="1" applyProtection="1"/>
    <xf numFmtId="1" fontId="0" fillId="0" borderId="15" xfId="0" applyNumberFormat="1" applyFill="1" applyBorder="1" applyAlignment="1" applyProtection="1"/>
    <xf numFmtId="0" fontId="0" fillId="0" borderId="14" xfId="0" applyFill="1" applyBorder="1" applyAlignment="1" applyProtection="1"/>
    <xf numFmtId="0" fontId="0" fillId="0" borderId="15" xfId="0" applyFill="1" applyBorder="1" applyAlignment="1" applyProtection="1"/>
    <xf numFmtId="1" fontId="0" fillId="2" borderId="14" xfId="0" applyNumberFormat="1" applyFill="1" applyBorder="1" applyAlignment="1" applyProtection="1"/>
    <xf numFmtId="1" fontId="0" fillId="2" borderId="15" xfId="0" applyNumberFormat="1" applyFill="1" applyBorder="1" applyAlignment="1" applyProtection="1"/>
    <xf numFmtId="0" fontId="4" fillId="0" borderId="0" xfId="0" applyFont="1" applyAlignment="1" applyProtection="1">
      <alignment wrapText="1"/>
    </xf>
    <xf numFmtId="0" fontId="0" fillId="0" borderId="0" xfId="0" applyAlignment="1" applyProtection="1">
      <alignment wrapText="1"/>
    </xf>
    <xf numFmtId="165" fontId="5" fillId="3" borderId="20" xfId="0" applyNumberFormat="1" applyFont="1" applyFill="1" applyBorder="1" applyAlignment="1" applyProtection="1">
      <alignment vertical="center"/>
    </xf>
    <xf numFmtId="0" fontId="5" fillId="3" borderId="20" xfId="0" applyFont="1" applyFill="1" applyBorder="1" applyAlignment="1" applyProtection="1">
      <alignment vertical="center"/>
    </xf>
    <xf numFmtId="0" fontId="5" fillId="3" borderId="7" xfId="0" applyFont="1" applyFill="1" applyBorder="1" applyAlignment="1" applyProtection="1">
      <alignment vertical="center"/>
    </xf>
    <xf numFmtId="10" fontId="5" fillId="3" borderId="20" xfId="3" applyNumberFormat="1" applyFont="1" applyFill="1" applyBorder="1" applyAlignment="1" applyProtection="1">
      <alignment vertical="center"/>
    </xf>
    <xf numFmtId="165" fontId="5" fillId="3" borderId="7" xfId="0" applyNumberFormat="1" applyFont="1" applyFill="1" applyBorder="1" applyAlignment="1" applyProtection="1">
      <alignment vertical="center"/>
    </xf>
    <xf numFmtId="0" fontId="5" fillId="3" borderId="0" xfId="0" applyFont="1" applyFill="1" applyAlignment="1" applyProtection="1">
      <alignment vertical="center"/>
    </xf>
    <xf numFmtId="0" fontId="0" fillId="3" borderId="7" xfId="0" applyFill="1" applyBorder="1" applyAlignment="1" applyProtection="1">
      <alignment vertical="center"/>
    </xf>
    <xf numFmtId="0" fontId="0" fillId="3" borderId="7" xfId="0" applyFill="1" applyBorder="1" applyAlignment="1" applyProtection="1">
      <alignment vertical="top"/>
    </xf>
    <xf numFmtId="0" fontId="0" fillId="3" borderId="21" xfId="0" applyFill="1" applyBorder="1" applyAlignment="1" applyProtection="1">
      <alignment vertical="top"/>
    </xf>
    <xf numFmtId="0" fontId="0" fillId="3" borderId="21" xfId="0" applyFill="1" applyBorder="1" applyAlignment="1" applyProtection="1">
      <alignment horizontal="center" vertical="top"/>
    </xf>
    <xf numFmtId="0" fontId="5" fillId="3" borderId="22" xfId="0" applyFont="1" applyFill="1" applyBorder="1" applyAlignment="1" applyProtection="1">
      <alignment vertical="top" wrapText="1"/>
    </xf>
    <xf numFmtId="165" fontId="0" fillId="0" borderId="14" xfId="2" applyNumberFormat="1" applyFont="1" applyBorder="1" applyAlignment="1" applyProtection="1"/>
    <xf numFmtId="164" fontId="0" fillId="4" borderId="15" xfId="2" applyNumberFormat="1" applyFont="1" applyFill="1" applyBorder="1" applyAlignment="1" applyProtection="1">
      <protection locked="0"/>
    </xf>
    <xf numFmtId="10" fontId="0" fillId="0" borderId="14" xfId="3" applyNumberFormat="1" applyFont="1" applyBorder="1" applyAlignment="1" applyProtection="1"/>
    <xf numFmtId="0" fontId="0" fillId="3" borderId="20" xfId="0" applyFill="1" applyBorder="1" applyAlignment="1" applyProtection="1">
      <alignment vertical="center"/>
    </xf>
    <xf numFmtId="0" fontId="0" fillId="3" borderId="0" xfId="0" applyFill="1" applyAlignment="1" applyProtection="1">
      <alignment vertical="center"/>
    </xf>
    <xf numFmtId="0" fontId="0" fillId="3" borderId="7" xfId="0" applyFill="1" applyBorder="1" applyProtection="1"/>
    <xf numFmtId="0" fontId="0" fillId="3" borderId="21" xfId="0" applyFill="1" applyBorder="1" applyProtection="1"/>
    <xf numFmtId="0" fontId="0" fillId="3" borderId="21" xfId="0" applyFill="1" applyBorder="1" applyAlignment="1" applyProtection="1">
      <alignment horizontal="center"/>
    </xf>
    <xf numFmtId="164" fontId="0" fillId="8" borderId="15" xfId="2" applyNumberFormat="1" applyFont="1" applyFill="1" applyBorder="1" applyAlignment="1" applyProtection="1">
      <protection locked="0"/>
    </xf>
    <xf numFmtId="43" fontId="0" fillId="2" borderId="15" xfId="0" applyNumberFormat="1" applyFill="1" applyBorder="1" applyAlignment="1" applyProtection="1"/>
    <xf numFmtId="0" fontId="0" fillId="0" borderId="15" xfId="0" applyBorder="1" applyAlignment="1" applyProtection="1"/>
    <xf numFmtId="0" fontId="0" fillId="0" borderId="16" xfId="0" applyBorder="1" applyAlignment="1" applyProtection="1"/>
    <xf numFmtId="0" fontId="4" fillId="4" borderId="0" xfId="0" applyFont="1" applyFill="1" applyAlignment="1" applyProtection="1">
      <alignment wrapText="1"/>
    </xf>
    <xf numFmtId="44" fontId="0" fillId="4" borderId="15" xfId="2" applyNumberFormat="1" applyFont="1" applyFill="1" applyBorder="1" applyAlignment="1" applyProtection="1">
      <protection locked="0"/>
    </xf>
    <xf numFmtId="167" fontId="0" fillId="0" borderId="15" xfId="0" applyNumberFormat="1" applyFill="1" applyBorder="1" applyAlignment="1" applyProtection="1"/>
    <xf numFmtId="165" fontId="0" fillId="3" borderId="20" xfId="2" applyNumberFormat="1" applyFont="1" applyFill="1" applyBorder="1" applyAlignment="1" applyProtection="1">
      <alignment vertical="center"/>
    </xf>
    <xf numFmtId="0" fontId="0" fillId="3" borderId="20" xfId="0" applyFill="1" applyBorder="1" applyAlignment="1" applyProtection="1">
      <alignment vertical="center"/>
      <protection locked="0"/>
    </xf>
    <xf numFmtId="164" fontId="0" fillId="3" borderId="7" xfId="2" applyNumberFormat="1" applyFont="1" applyFill="1" applyBorder="1" applyAlignment="1" applyProtection="1">
      <alignment vertical="center"/>
      <protection locked="0"/>
    </xf>
    <xf numFmtId="0" fontId="0" fillId="3" borderId="7" xfId="0" applyFill="1" applyBorder="1" applyAlignment="1" applyProtection="1">
      <alignment vertical="center"/>
      <protection locked="0"/>
    </xf>
    <xf numFmtId="164" fontId="0" fillId="3" borderId="7" xfId="2" applyNumberFormat="1" applyFont="1" applyFill="1" applyBorder="1" applyAlignment="1" applyProtection="1">
      <alignment vertical="top"/>
      <protection locked="0"/>
    </xf>
    <xf numFmtId="0" fontId="0" fillId="3" borderId="21" xfId="0" applyFill="1" applyBorder="1" applyAlignment="1" applyProtection="1">
      <alignment horizontal="center" vertical="top"/>
      <protection locked="0"/>
    </xf>
    <xf numFmtId="0" fontId="5" fillId="3" borderId="22" xfId="0" applyFont="1" applyFill="1" applyBorder="1" applyAlignment="1" applyProtection="1">
      <alignment vertical="top"/>
      <protection locked="0"/>
    </xf>
    <xf numFmtId="9" fontId="0" fillId="0" borderId="14" xfId="3" applyNumberFormat="1" applyFont="1" applyBorder="1" applyAlignment="1" applyProtection="1"/>
    <xf numFmtId="0" fontId="4" fillId="4" borderId="0" xfId="0" applyFont="1" applyFill="1" applyAlignment="1" applyProtection="1"/>
    <xf numFmtId="165" fontId="0" fillId="0" borderId="0" xfId="0" applyNumberFormat="1" applyAlignment="1" applyProtection="1"/>
    <xf numFmtId="0" fontId="5" fillId="0" borderId="3" xfId="0" quotePrefix="1" applyFont="1" applyBorder="1" applyAlignment="1" applyProtection="1">
      <alignment horizontal="center"/>
    </xf>
    <xf numFmtId="0" fontId="5" fillId="0" borderId="4" xfId="0" quotePrefix="1" applyFont="1" applyBorder="1" applyAlignment="1" applyProtection="1">
      <alignment horizontal="center"/>
    </xf>
    <xf numFmtId="0" fontId="5" fillId="0" borderId="0" xfId="0" applyFont="1" applyAlignment="1" applyProtection="1">
      <alignment horizontal="center"/>
    </xf>
    <xf numFmtId="0" fontId="5" fillId="0" borderId="14" xfId="0" applyFont="1" applyBorder="1" applyAlignment="1" applyProtection="1">
      <alignment horizontal="center"/>
    </xf>
    <xf numFmtId="0" fontId="5" fillId="0" borderId="5" xfId="0" applyFont="1" applyBorder="1" applyAlignment="1" applyProtection="1">
      <alignment horizontal="center"/>
    </xf>
    <xf numFmtId="0" fontId="5" fillId="0" borderId="6" xfId="0" applyFont="1" applyBorder="1" applyAlignment="1" applyProtection="1">
      <alignment horizontal="center"/>
    </xf>
    <xf numFmtId="0" fontId="5" fillId="0" borderId="0" xfId="0" applyFont="1" applyAlignment="1" applyProtection="1"/>
    <xf numFmtId="167" fontId="5" fillId="4" borderId="7" xfId="1" applyNumberFormat="1" applyFont="1" applyFill="1" applyBorder="1" applyProtection="1">
      <protection locked="0"/>
    </xf>
    <xf numFmtId="0" fontId="5" fillId="0" borderId="0" xfId="0" applyFont="1" applyAlignment="1" applyProtection="1">
      <alignment horizontal="right"/>
    </xf>
    <xf numFmtId="0" fontId="13" fillId="0" borderId="0" xfId="0" applyFont="1" applyAlignment="1" applyProtection="1">
      <alignment horizontal="center"/>
    </xf>
    <xf numFmtId="0" fontId="4" fillId="0" borderId="0" xfId="0" applyFont="1" applyAlignment="1" applyProtection="1">
      <alignment horizontal="right"/>
    </xf>
    <xf numFmtId="0" fontId="14" fillId="5" borderId="0" xfId="0" applyFont="1" applyFill="1" applyAlignment="1" applyProtection="1">
      <alignment horizontal="center"/>
    </xf>
    <xf numFmtId="168" fontId="13" fillId="0" borderId="0" xfId="0" applyNumberFormat="1" applyFont="1" applyAlignment="1" applyProtection="1">
      <alignment horizontal="center"/>
    </xf>
    <xf numFmtId="0" fontId="13" fillId="4" borderId="0" xfId="0" applyFont="1" applyFill="1" applyAlignment="1" applyProtection="1">
      <alignment horizontal="center"/>
    </xf>
    <xf numFmtId="0" fontId="0" fillId="4" borderId="0" xfId="0" applyFill="1" applyProtection="1"/>
    <xf numFmtId="0" fontId="13" fillId="4" borderId="0" xfId="0" applyFont="1" applyFill="1" applyAlignment="1" applyProtection="1">
      <alignment vertical="center"/>
    </xf>
    <xf numFmtId="0" fontId="13" fillId="0" borderId="0" xfId="0" applyFont="1" applyFill="1" applyAlignment="1" applyProtection="1">
      <alignment vertical="center"/>
    </xf>
    <xf numFmtId="0" fontId="5" fillId="0" borderId="0" xfId="0" applyFont="1" applyAlignment="1" applyProtection="1">
      <alignment horizontal="left"/>
    </xf>
    <xf numFmtId="0" fontId="4" fillId="0" borderId="0" xfId="0" applyFont="1" applyAlignment="1" applyProtection="1">
      <alignment horizontal="center"/>
    </xf>
    <xf numFmtId="0" fontId="15" fillId="0" borderId="0" xfId="0" applyFont="1" applyAlignment="1" applyProtection="1"/>
    <xf numFmtId="0" fontId="0" fillId="10" borderId="0" xfId="0" applyFill="1" applyBorder="1" applyProtection="1"/>
    <xf numFmtId="0" fontId="16" fillId="0" borderId="0" xfId="0" applyFont="1" applyAlignment="1">
      <alignment horizontal="right" vertical="top"/>
    </xf>
    <xf numFmtId="0" fontId="16" fillId="4" borderId="0" xfId="0" applyFont="1" applyFill="1" applyAlignment="1">
      <alignment horizontal="right" vertical="top"/>
    </xf>
    <xf numFmtId="0" fontId="5" fillId="0" borderId="0" xfId="0" applyFont="1"/>
    <xf numFmtId="0" fontId="13" fillId="10" borderId="0" xfId="0" applyFont="1" applyFill="1" applyBorder="1" applyAlignment="1" applyProtection="1"/>
    <xf numFmtId="0" fontId="0" fillId="10" borderId="0" xfId="0" applyFill="1" applyBorder="1" applyAlignment="1" applyProtection="1">
      <alignment horizontal="left" indent="1"/>
    </xf>
    <xf numFmtId="0" fontId="17" fillId="10" borderId="0" xfId="0" applyFont="1" applyFill="1" applyBorder="1" applyAlignment="1" applyProtection="1"/>
    <xf numFmtId="0" fontId="16" fillId="4" borderId="23" xfId="0" applyFont="1" applyFill="1" applyBorder="1" applyAlignment="1">
      <alignment horizontal="right" vertical="top"/>
    </xf>
    <xf numFmtId="0" fontId="18" fillId="10" borderId="0" xfId="0" applyFont="1" applyFill="1" applyAlignment="1" applyProtection="1">
      <alignment vertical="top" wrapText="1"/>
    </xf>
    <xf numFmtId="0" fontId="0" fillId="9" borderId="0" xfId="0" applyFill="1" applyBorder="1" applyAlignment="1" applyProtection="1">
      <alignment horizontal="center"/>
    </xf>
    <xf numFmtId="2" fontId="0" fillId="0" borderId="0" xfId="0" applyNumberFormat="1" applyAlignment="1" applyProtection="1">
      <alignment horizontal="center"/>
    </xf>
    <xf numFmtId="10" fontId="8" fillId="0" borderId="14" xfId="3" applyNumberFormat="1" applyFont="1" applyBorder="1" applyAlignment="1" applyProtection="1"/>
    <xf numFmtId="169" fontId="0" fillId="0" borderId="14" xfId="3" applyNumberFormat="1" applyFont="1" applyBorder="1" applyAlignment="1" applyProtection="1"/>
    <xf numFmtId="0" fontId="0" fillId="4" borderId="0" xfId="0" applyFill="1" applyAlignment="1" applyProtection="1">
      <protection locked="0"/>
    </xf>
    <xf numFmtId="0" fontId="13" fillId="0" borderId="0" xfId="0" quotePrefix="1" applyFont="1" applyAlignment="1" applyProtection="1">
      <alignment horizontal="center"/>
    </xf>
    <xf numFmtId="170" fontId="0" fillId="0" borderId="0" xfId="0" applyNumberFormat="1" applyProtection="1"/>
    <xf numFmtId="171" fontId="0" fillId="0" borderId="0" xfId="0" applyNumberFormat="1" applyProtection="1"/>
    <xf numFmtId="170" fontId="0" fillId="0" borderId="0" xfId="0" applyNumberFormat="1" applyAlignment="1" applyProtection="1">
      <alignment horizontal="center"/>
    </xf>
    <xf numFmtId="0" fontId="0" fillId="0" borderId="0" xfId="0" applyAlignment="1" applyProtection="1">
      <alignment horizontal="center"/>
    </xf>
    <xf numFmtId="170" fontId="0" fillId="0" borderId="0" xfId="0" applyNumberFormat="1" applyAlignment="1" applyProtection="1"/>
    <xf numFmtId="170" fontId="4" fillId="0" borderId="0" xfId="0" applyNumberFormat="1" applyFont="1" applyProtection="1"/>
    <xf numFmtId="171" fontId="0" fillId="3" borderId="1" xfId="2" applyNumberFormat="1" applyFont="1" applyFill="1" applyBorder="1" applyAlignment="1" applyProtection="1">
      <alignment vertical="center"/>
    </xf>
    <xf numFmtId="170" fontId="0" fillId="3" borderId="0" xfId="0" applyNumberFormat="1" applyFill="1" applyBorder="1" applyAlignment="1" applyProtection="1">
      <alignment vertical="center"/>
      <protection locked="0"/>
    </xf>
    <xf numFmtId="171" fontId="0" fillId="0" borderId="3" xfId="2" applyNumberFormat="1" applyFont="1" applyBorder="1" applyAlignment="1" applyProtection="1"/>
    <xf numFmtId="170" fontId="0" fillId="0" borderId="4" xfId="0" applyNumberFormat="1" applyFill="1" applyBorder="1" applyAlignment="1" applyProtection="1"/>
    <xf numFmtId="171" fontId="0" fillId="0" borderId="5" xfId="2" applyNumberFormat="1" applyFont="1" applyBorder="1" applyAlignment="1" applyProtection="1"/>
    <xf numFmtId="170" fontId="0" fillId="0" borderId="6" xfId="0" applyNumberFormat="1" applyFill="1" applyBorder="1" applyAlignment="1" applyProtection="1"/>
    <xf numFmtId="44" fontId="0" fillId="4" borderId="6" xfId="2" applyNumberFormat="1" applyFont="1" applyFill="1" applyBorder="1" applyAlignment="1" applyProtection="1">
      <protection locked="0"/>
    </xf>
    <xf numFmtId="171" fontId="0" fillId="0" borderId="0" xfId="0" applyNumberFormat="1" applyFill="1" applyProtection="1"/>
    <xf numFmtId="170" fontId="0" fillId="0" borderId="0" xfId="0" applyNumberFormat="1" applyFill="1" applyProtection="1"/>
    <xf numFmtId="0" fontId="5" fillId="0" borderId="0" xfId="0" applyFont="1" applyFill="1" applyProtection="1"/>
    <xf numFmtId="170" fontId="4" fillId="6" borderId="9" xfId="4" applyNumberFormat="1" applyFill="1" applyBorder="1" applyAlignment="1" applyProtection="1">
      <alignment vertical="center"/>
      <protection locked="0"/>
    </xf>
    <xf numFmtId="44" fontId="4" fillId="6" borderId="9" xfId="2" applyFill="1" applyBorder="1" applyAlignment="1" applyProtection="1">
      <alignment vertical="center"/>
    </xf>
    <xf numFmtId="171" fontId="4" fillId="6" borderId="8" xfId="2" applyNumberFormat="1" applyFill="1" applyBorder="1" applyAlignment="1" applyProtection="1">
      <alignment vertical="center"/>
    </xf>
    <xf numFmtId="171" fontId="4" fillId="6" borderId="12" xfId="2" applyNumberFormat="1" applyFill="1" applyBorder="1" applyAlignment="1" applyProtection="1">
      <alignment vertical="center"/>
    </xf>
    <xf numFmtId="170" fontId="4" fillId="6" borderId="11" xfId="4" applyNumberFormat="1" applyFill="1" applyBorder="1" applyAlignment="1" applyProtection="1">
      <alignment vertical="center"/>
      <protection locked="0"/>
    </xf>
    <xf numFmtId="170" fontId="5" fillId="7" borderId="15" xfId="4" applyNumberFormat="1" applyFont="1" applyFill="1" applyBorder="1" applyAlignment="1" applyProtection="1">
      <alignment vertical="center"/>
    </xf>
    <xf numFmtId="171" fontId="5" fillId="7" borderId="14" xfId="4" applyNumberFormat="1" applyFont="1" applyFill="1" applyBorder="1" applyAlignment="1" applyProtection="1">
      <alignment vertical="center"/>
    </xf>
    <xf numFmtId="171" fontId="5" fillId="7" borderId="16" xfId="4" applyNumberFormat="1" applyFont="1" applyFill="1" applyBorder="1" applyAlignment="1" applyProtection="1">
      <alignment vertical="center"/>
    </xf>
    <xf numFmtId="170" fontId="4" fillId="7" borderId="0" xfId="4" applyNumberFormat="1" applyFill="1" applyBorder="1" applyAlignment="1" applyProtection="1">
      <alignment vertical="center"/>
    </xf>
    <xf numFmtId="170" fontId="4" fillId="0" borderId="15" xfId="4" applyNumberFormat="1" applyFont="1" applyFill="1" applyBorder="1" applyAlignment="1" applyProtection="1">
      <alignment vertical="center"/>
    </xf>
    <xf numFmtId="171" fontId="10" fillId="0" borderId="14" xfId="4" applyNumberFormat="1" applyFont="1" applyFill="1" applyBorder="1" applyAlignment="1" applyProtection="1">
      <alignment vertical="center"/>
    </xf>
    <xf numFmtId="171" fontId="10" fillId="0" borderId="16" xfId="4" applyNumberFormat="1" applyFont="1" applyFill="1" applyBorder="1" applyAlignment="1" applyProtection="1">
      <alignment vertical="center"/>
    </xf>
    <xf numFmtId="170" fontId="4" fillId="0" borderId="0" xfId="4" applyNumberFormat="1" applyFill="1" applyBorder="1" applyAlignment="1" applyProtection="1">
      <alignment vertical="center"/>
    </xf>
    <xf numFmtId="171" fontId="4" fillId="0" borderId="14" xfId="4" applyNumberFormat="1" applyFont="1" applyFill="1" applyBorder="1" applyAlignment="1" applyProtection="1">
      <alignment vertical="center"/>
    </xf>
    <xf numFmtId="171" fontId="4" fillId="0" borderId="16" xfId="4" applyNumberFormat="1" applyFont="1" applyFill="1" applyBorder="1" applyAlignment="1" applyProtection="1">
      <alignment vertical="center"/>
    </xf>
    <xf numFmtId="170" fontId="5" fillId="0" borderId="15" xfId="4" applyNumberFormat="1" applyFont="1" applyFill="1" applyBorder="1" applyAlignment="1" applyProtection="1">
      <alignment vertical="center"/>
    </xf>
    <xf numFmtId="0" fontId="5" fillId="0" borderId="25" xfId="4" applyFont="1" applyFill="1" applyBorder="1" applyAlignment="1" applyProtection="1">
      <alignment vertical="center"/>
    </xf>
    <xf numFmtId="171" fontId="5" fillId="0" borderId="16" xfId="4" applyNumberFormat="1" applyFont="1" applyFill="1" applyBorder="1" applyAlignment="1" applyProtection="1">
      <alignment vertical="center"/>
    </xf>
    <xf numFmtId="170" fontId="4" fillId="6" borderId="8" xfId="4" applyNumberFormat="1" applyFill="1" applyBorder="1" applyAlignment="1" applyProtection="1">
      <alignment vertical="center"/>
      <protection locked="0"/>
    </xf>
    <xf numFmtId="165" fontId="4" fillId="6" borderId="9" xfId="2" applyNumberFormat="1" applyFill="1" applyBorder="1" applyAlignment="1" applyProtection="1">
      <alignment vertical="center"/>
    </xf>
    <xf numFmtId="171" fontId="4" fillId="6" borderId="11" xfId="2" applyNumberFormat="1" applyFill="1" applyBorder="1" applyAlignment="1" applyProtection="1">
      <alignment vertical="center"/>
    </xf>
    <xf numFmtId="171" fontId="5" fillId="7" borderId="3" xfId="0" applyNumberFormat="1" applyFont="1" applyFill="1" applyBorder="1" applyAlignment="1" applyProtection="1">
      <alignment vertical="center"/>
    </xf>
    <xf numFmtId="170" fontId="5" fillId="7" borderId="4" xfId="0" applyNumberFormat="1" applyFont="1" applyFill="1" applyBorder="1" applyAlignment="1" applyProtection="1">
      <alignment vertical="center"/>
    </xf>
    <xf numFmtId="172" fontId="5" fillId="7" borderId="4" xfId="0" applyNumberFormat="1" applyFont="1" applyFill="1" applyBorder="1" applyAlignment="1" applyProtection="1">
      <alignment vertical="center"/>
    </xf>
    <xf numFmtId="171" fontId="5" fillId="7" borderId="4" xfId="0" applyNumberFormat="1" applyFont="1" applyFill="1" applyBorder="1" applyAlignment="1" applyProtection="1">
      <alignment vertical="center"/>
    </xf>
    <xf numFmtId="171" fontId="5" fillId="7" borderId="19" xfId="0" applyNumberFormat="1" applyFont="1" applyFill="1" applyBorder="1" applyAlignment="1" applyProtection="1">
      <alignment vertical="center"/>
    </xf>
    <xf numFmtId="170" fontId="0" fillId="7" borderId="18" xfId="0" applyNumberFormat="1" applyFill="1" applyBorder="1" applyAlignment="1" applyProtection="1">
      <alignment vertical="center"/>
    </xf>
    <xf numFmtId="171" fontId="10" fillId="0" borderId="14" xfId="0" applyNumberFormat="1" applyFont="1" applyFill="1" applyBorder="1" applyAlignment="1" applyProtection="1">
      <alignment vertical="center"/>
    </xf>
    <xf numFmtId="170" fontId="4" fillId="0" borderId="15" xfId="0" applyNumberFormat="1" applyFont="1" applyFill="1" applyBorder="1" applyAlignment="1" applyProtection="1">
      <alignment vertical="center"/>
    </xf>
    <xf numFmtId="171" fontId="10" fillId="0" borderId="15" xfId="0" applyNumberFormat="1" applyFont="1" applyFill="1" applyBorder="1" applyAlignment="1" applyProtection="1">
      <alignment vertical="center"/>
    </xf>
    <xf numFmtId="171" fontId="10" fillId="0" borderId="16" xfId="0" applyNumberFormat="1" applyFont="1" applyFill="1" applyBorder="1" applyAlignment="1" applyProtection="1">
      <alignment vertical="center"/>
    </xf>
    <xf numFmtId="170" fontId="0" fillId="0" borderId="0" xfId="0" applyNumberFormat="1" applyFill="1" applyBorder="1" applyAlignment="1" applyProtection="1">
      <alignment vertical="center"/>
    </xf>
    <xf numFmtId="171" fontId="4" fillId="0" borderId="14" xfId="0" applyNumberFormat="1" applyFont="1" applyFill="1" applyBorder="1" applyAlignment="1" applyProtection="1">
      <alignment vertical="center"/>
    </xf>
    <xf numFmtId="172" fontId="4" fillId="0" borderId="15" xfId="0" applyNumberFormat="1" applyFont="1" applyFill="1" applyBorder="1" applyAlignment="1" applyProtection="1">
      <alignment vertical="center"/>
    </xf>
    <xf numFmtId="171" fontId="4" fillId="0" borderId="15" xfId="0" applyNumberFormat="1" applyFont="1" applyFill="1" applyBorder="1" applyAlignment="1" applyProtection="1">
      <alignment vertical="center"/>
    </xf>
    <xf numFmtId="171" fontId="4" fillId="0" borderId="16" xfId="0" applyNumberFormat="1" applyFont="1" applyFill="1" applyBorder="1" applyAlignment="1" applyProtection="1">
      <alignment vertical="center"/>
    </xf>
    <xf numFmtId="171" fontId="5" fillId="0" borderId="16" xfId="0" applyNumberFormat="1" applyFont="1" applyFill="1" applyBorder="1" applyAlignment="1" applyProtection="1">
      <alignment vertical="center"/>
    </xf>
    <xf numFmtId="170" fontId="5" fillId="0" borderId="15" xfId="0" applyNumberFormat="1" applyFont="1" applyFill="1" applyBorder="1" applyAlignment="1" applyProtection="1">
      <alignment vertical="center"/>
    </xf>
    <xf numFmtId="172" fontId="5" fillId="0" borderId="15" xfId="0" applyNumberFormat="1" applyFont="1" applyFill="1" applyBorder="1" applyAlignment="1" applyProtection="1">
      <alignment vertical="center"/>
    </xf>
    <xf numFmtId="0" fontId="5" fillId="0" borderId="25" xfId="0" applyFont="1" applyFill="1" applyBorder="1" applyAlignment="1" applyProtection="1">
      <alignment vertical="center"/>
    </xf>
    <xf numFmtId="171" fontId="5" fillId="0" borderId="15" xfId="0" applyNumberFormat="1" applyFont="1" applyFill="1" applyBorder="1" applyAlignment="1" applyProtection="1">
      <alignment vertical="center"/>
    </xf>
    <xf numFmtId="170" fontId="0" fillId="6" borderId="8" xfId="0" applyNumberFormat="1" applyFill="1" applyBorder="1" applyAlignment="1" applyProtection="1">
      <alignment vertical="center"/>
      <protection locked="0"/>
    </xf>
    <xf numFmtId="171" fontId="4" fillId="6" borderId="9" xfId="2" applyNumberFormat="1" applyFill="1" applyBorder="1" applyAlignment="1" applyProtection="1">
      <alignment vertical="center"/>
    </xf>
    <xf numFmtId="170" fontId="0" fillId="6" borderId="9" xfId="0" applyNumberFormat="1" applyFill="1" applyBorder="1" applyAlignment="1" applyProtection="1">
      <alignment vertical="center"/>
      <protection locked="0"/>
    </xf>
    <xf numFmtId="171" fontId="4" fillId="0" borderId="14" xfId="2" applyNumberFormat="1" applyBorder="1" applyAlignment="1" applyProtection="1"/>
    <xf numFmtId="170" fontId="4" fillId="8" borderId="15" xfId="4" applyNumberFormat="1" applyFill="1" applyBorder="1" applyAlignment="1" applyProtection="1"/>
    <xf numFmtId="171" fontId="4" fillId="0" borderId="15" xfId="2" applyNumberFormat="1" applyBorder="1" applyAlignment="1" applyProtection="1"/>
    <xf numFmtId="170" fontId="4" fillId="8" borderId="15" xfId="0" applyNumberFormat="1" applyFont="1" applyFill="1" applyBorder="1" applyAlignment="1" applyProtection="1"/>
    <xf numFmtId="170" fontId="0" fillId="0" borderId="14" xfId="0" applyNumberFormat="1" applyFill="1" applyBorder="1" applyAlignment="1" applyProtection="1"/>
    <xf numFmtId="170" fontId="0" fillId="0" borderId="15" xfId="0" applyNumberFormat="1" applyFill="1" applyBorder="1" applyAlignment="1" applyProtection="1"/>
    <xf numFmtId="170" fontId="0" fillId="2" borderId="15" xfId="0" applyNumberFormat="1" applyFill="1" applyBorder="1" applyAlignment="1" applyProtection="1"/>
    <xf numFmtId="170" fontId="0" fillId="2" borderId="14" xfId="0" applyNumberFormat="1" applyFill="1" applyBorder="1" applyAlignment="1" applyProtection="1"/>
    <xf numFmtId="171" fontId="5" fillId="3" borderId="20" xfId="0" applyNumberFormat="1" applyFont="1" applyFill="1" applyBorder="1" applyAlignment="1" applyProtection="1">
      <alignment vertical="center"/>
    </xf>
    <xf numFmtId="170" fontId="5" fillId="3" borderId="20" xfId="0" applyNumberFormat="1" applyFont="1" applyFill="1" applyBorder="1" applyAlignment="1" applyProtection="1">
      <alignment vertical="center"/>
    </xf>
    <xf numFmtId="172" fontId="5" fillId="3" borderId="7" xfId="0" applyNumberFormat="1" applyFont="1" applyFill="1" applyBorder="1" applyAlignment="1" applyProtection="1">
      <alignment vertical="center"/>
    </xf>
    <xf numFmtId="171" fontId="5" fillId="3" borderId="7" xfId="0" applyNumberFormat="1" applyFont="1" applyFill="1" applyBorder="1" applyAlignment="1" applyProtection="1">
      <alignment vertical="center"/>
    </xf>
    <xf numFmtId="170" fontId="0" fillId="3" borderId="7" xfId="0" applyNumberFormat="1" applyFill="1" applyBorder="1" applyAlignment="1" applyProtection="1">
      <alignment vertical="center"/>
    </xf>
    <xf numFmtId="171" fontId="0" fillId="0" borderId="14" xfId="2" applyNumberFormat="1" applyFont="1" applyBorder="1" applyAlignment="1" applyProtection="1"/>
    <xf numFmtId="171" fontId="0" fillId="0" borderId="15" xfId="2" applyNumberFormat="1" applyFont="1" applyBorder="1" applyAlignment="1" applyProtection="1"/>
    <xf numFmtId="170" fontId="0" fillId="3" borderId="20" xfId="0" applyNumberFormat="1" applyFill="1" applyBorder="1" applyAlignment="1" applyProtection="1">
      <alignment vertical="center"/>
    </xf>
    <xf numFmtId="0" fontId="0" fillId="0" borderId="14" xfId="0" applyBorder="1" applyAlignment="1" applyProtection="1"/>
    <xf numFmtId="171" fontId="0" fillId="3" borderId="20" xfId="2" applyNumberFormat="1" applyFont="1" applyFill="1" applyBorder="1" applyAlignment="1" applyProtection="1">
      <alignment vertical="center"/>
    </xf>
    <xf numFmtId="170" fontId="0" fillId="3" borderId="20" xfId="0" applyNumberFormat="1" applyFill="1" applyBorder="1" applyAlignment="1" applyProtection="1">
      <alignment vertical="center"/>
      <protection locked="0"/>
    </xf>
    <xf numFmtId="171" fontId="0" fillId="3" borderId="7" xfId="2" applyNumberFormat="1" applyFont="1" applyFill="1" applyBorder="1" applyAlignment="1" applyProtection="1">
      <alignment vertical="center"/>
    </xf>
    <xf numFmtId="170" fontId="0" fillId="3" borderId="7" xfId="0" applyNumberFormat="1" applyFill="1" applyBorder="1" applyAlignment="1" applyProtection="1">
      <alignment vertical="center"/>
      <protection locked="0"/>
    </xf>
    <xf numFmtId="172" fontId="0" fillId="0" borderId="15" xfId="0" applyNumberFormat="1" applyBorder="1" applyAlignment="1" applyProtection="1"/>
    <xf numFmtId="170" fontId="5" fillId="0" borderId="3" xfId="0" quotePrefix="1" applyNumberFormat="1" applyFont="1" applyBorder="1" applyAlignment="1" applyProtection="1">
      <alignment horizontal="center"/>
    </xf>
    <xf numFmtId="171" fontId="5" fillId="0" borderId="3" xfId="0" quotePrefix="1" applyNumberFormat="1" applyFont="1" applyBorder="1" applyAlignment="1" applyProtection="1">
      <alignment horizontal="center"/>
    </xf>
    <xf numFmtId="170" fontId="5" fillId="0" borderId="5" xfId="0" applyNumberFormat="1" applyFont="1" applyBorder="1" applyAlignment="1" applyProtection="1">
      <alignment horizontal="center"/>
    </xf>
    <xf numFmtId="171" fontId="5" fillId="0" borderId="14" xfId="0" applyNumberFormat="1" applyFont="1" applyBorder="1" applyAlignment="1" applyProtection="1">
      <alignment horizontal="center"/>
    </xf>
    <xf numFmtId="0" fontId="5" fillId="0" borderId="0" xfId="0" applyFont="1" applyAlignment="1" applyProtection="1">
      <alignment horizontal="right" indent="1"/>
    </xf>
    <xf numFmtId="170" fontId="13" fillId="0" borderId="0" xfId="0" applyNumberFormat="1" applyFont="1" applyAlignment="1" applyProtection="1">
      <alignment horizontal="center"/>
    </xf>
    <xf numFmtId="171" fontId="13" fillId="0" borderId="0" xfId="0" applyNumberFormat="1" applyFont="1" applyAlignment="1" applyProtection="1">
      <alignment horizontal="center"/>
    </xf>
    <xf numFmtId="0" fontId="21" fillId="4" borderId="0" xfId="0" applyFont="1" applyFill="1" applyAlignment="1" applyProtection="1">
      <alignment vertical="center"/>
    </xf>
    <xf numFmtId="171" fontId="13" fillId="0" borderId="0" xfId="0" applyNumberFormat="1" applyFont="1" applyFill="1" applyAlignment="1" applyProtection="1">
      <alignment vertical="center"/>
    </xf>
    <xf numFmtId="171" fontId="0" fillId="0" borderId="0" xfId="0" applyNumberFormat="1"/>
    <xf numFmtId="170" fontId="0" fillId="0" borderId="0" xfId="0" applyNumberFormat="1"/>
    <xf numFmtId="170" fontId="0" fillId="10" borderId="0" xfId="0" applyNumberFormat="1" applyFill="1" applyBorder="1" applyProtection="1"/>
    <xf numFmtId="171" fontId="0" fillId="10" borderId="0" xfId="0" applyNumberFormat="1" applyFill="1" applyBorder="1" applyProtection="1"/>
    <xf numFmtId="170" fontId="0" fillId="10" borderId="0" xfId="0" applyNumberFormat="1" applyFill="1" applyBorder="1" applyAlignment="1" applyProtection="1">
      <alignment horizontal="left" indent="1"/>
    </xf>
    <xf numFmtId="170" fontId="17" fillId="10" borderId="0" xfId="0" applyNumberFormat="1" applyFont="1" applyFill="1" applyBorder="1" applyAlignment="1" applyProtection="1"/>
    <xf numFmtId="170" fontId="18" fillId="10" borderId="0" xfId="0" applyNumberFormat="1" applyFont="1" applyFill="1" applyAlignment="1" applyProtection="1">
      <alignment vertical="top" wrapText="1"/>
    </xf>
    <xf numFmtId="9" fontId="4" fillId="0" borderId="14" xfId="3" applyNumberFormat="1" applyBorder="1" applyAlignment="1" applyProtection="1"/>
    <xf numFmtId="9" fontId="0" fillId="0" borderId="15" xfId="0" applyNumberFormat="1" applyBorder="1" applyAlignment="1" applyProtection="1"/>
    <xf numFmtId="171" fontId="0" fillId="3" borderId="0" xfId="2" applyNumberFormat="1" applyFont="1" applyFill="1" applyBorder="1" applyAlignment="1" applyProtection="1">
      <alignment vertical="center"/>
    </xf>
    <xf numFmtId="10" fontId="5" fillId="3" borderId="0" xfId="3" applyNumberFormat="1" applyFont="1" applyFill="1" applyBorder="1" applyAlignment="1" applyProtection="1">
      <alignment vertical="center"/>
    </xf>
    <xf numFmtId="165" fontId="5" fillId="3" borderId="0" xfId="0" applyNumberFormat="1" applyFont="1" applyFill="1" applyBorder="1" applyAlignment="1" applyProtection="1">
      <alignment vertical="center"/>
    </xf>
    <xf numFmtId="169" fontId="4" fillId="0" borderId="14" xfId="3" applyNumberFormat="1" applyBorder="1" applyAlignment="1" applyProtection="1"/>
    <xf numFmtId="171" fontId="0" fillId="0" borderId="15" xfId="0" applyNumberFormat="1" applyBorder="1" applyAlignment="1" applyProtection="1"/>
    <xf numFmtId="173" fontId="0" fillId="0" borderId="0" xfId="0" applyNumberFormat="1" applyProtection="1"/>
    <xf numFmtId="173" fontId="0" fillId="0" borderId="0" xfId="0" applyNumberFormat="1" applyAlignment="1" applyProtection="1"/>
    <xf numFmtId="173" fontId="4" fillId="0" borderId="0" xfId="0" applyNumberFormat="1" applyFont="1" applyProtection="1"/>
    <xf numFmtId="43" fontId="0" fillId="0" borderId="0" xfId="0" applyNumberFormat="1" applyProtection="1"/>
    <xf numFmtId="165" fontId="0" fillId="3" borderId="1" xfId="2" applyNumberFormat="1" applyFont="1" applyFill="1" applyBorder="1" applyAlignment="1" applyProtection="1">
      <alignment vertical="center"/>
    </xf>
    <xf numFmtId="165" fontId="0" fillId="0" borderId="3" xfId="2" applyNumberFormat="1" applyFont="1" applyBorder="1" applyAlignment="1" applyProtection="1"/>
    <xf numFmtId="174" fontId="0" fillId="0" borderId="4" xfId="0" applyNumberFormat="1" applyFill="1" applyBorder="1" applyAlignment="1" applyProtection="1"/>
    <xf numFmtId="165" fontId="0" fillId="0" borderId="5" xfId="2" applyNumberFormat="1" applyFont="1" applyBorder="1" applyAlignment="1" applyProtection="1"/>
    <xf numFmtId="165" fontId="4" fillId="0" borderId="15" xfId="2" applyNumberFormat="1" applyBorder="1" applyAlignment="1" applyProtection="1"/>
    <xf numFmtId="174" fontId="0" fillId="2" borderId="14" xfId="0" applyNumberFormat="1" applyFill="1" applyBorder="1" applyAlignment="1" applyProtection="1"/>
    <xf numFmtId="165" fontId="0" fillId="0" borderId="15" xfId="2" applyNumberFormat="1" applyFont="1" applyBorder="1" applyAlignment="1" applyProtection="1"/>
    <xf numFmtId="174" fontId="0" fillId="0" borderId="15" xfId="0" applyNumberFormat="1" applyFill="1" applyBorder="1" applyAlignment="1" applyProtection="1"/>
    <xf numFmtId="174" fontId="0" fillId="3" borderId="20" xfId="0" applyNumberFormat="1" applyFill="1" applyBorder="1" applyAlignment="1" applyProtection="1">
      <alignment vertical="center"/>
    </xf>
    <xf numFmtId="174" fontId="0" fillId="2" borderId="15" xfId="0" applyNumberFormat="1" applyFill="1" applyBorder="1" applyAlignment="1" applyProtection="1"/>
    <xf numFmtId="174" fontId="0" fillId="3" borderId="20" xfId="0" applyNumberFormat="1" applyFill="1" applyBorder="1" applyAlignment="1" applyProtection="1">
      <alignment vertical="center"/>
      <protection locked="0"/>
    </xf>
    <xf numFmtId="165" fontId="0" fillId="3" borderId="7" xfId="2" applyNumberFormat="1" applyFont="1" applyFill="1" applyBorder="1" applyAlignment="1" applyProtection="1">
      <alignment vertical="center"/>
    </xf>
    <xf numFmtId="175" fontId="5" fillId="4" borderId="7" xfId="1" applyNumberFormat="1" applyFont="1" applyFill="1" applyBorder="1" applyProtection="1">
      <protection locked="0"/>
    </xf>
    <xf numFmtId="43" fontId="5" fillId="4" borderId="7" xfId="1" applyNumberFormat="1" applyFont="1" applyFill="1" applyBorder="1" applyProtection="1">
      <protection locked="0"/>
    </xf>
    <xf numFmtId="0" fontId="7" fillId="0" borderId="0" xfId="0" applyFont="1" applyAlignment="1" applyProtection="1">
      <alignment horizontal="right"/>
    </xf>
    <xf numFmtId="171" fontId="15" fillId="0" borderId="0" xfId="0" applyNumberFormat="1" applyFont="1" applyAlignment="1" applyProtection="1"/>
    <xf numFmtId="174" fontId="0" fillId="0" borderId="0" xfId="0" applyNumberFormat="1" applyProtection="1"/>
    <xf numFmtId="174" fontId="0" fillId="0" borderId="0" xfId="0" applyNumberFormat="1" applyAlignment="1" applyProtection="1"/>
    <xf numFmtId="0" fontId="5" fillId="4" borderId="0" xfId="0" applyFont="1" applyFill="1" applyAlignment="1" applyProtection="1">
      <alignment vertical="center"/>
    </xf>
    <xf numFmtId="0" fontId="0" fillId="0" borderId="0" xfId="0" applyFill="1"/>
    <xf numFmtId="176" fontId="0" fillId="0" borderId="0" xfId="0" applyNumberFormat="1"/>
    <xf numFmtId="176" fontId="0" fillId="0" borderId="0" xfId="0" applyNumberFormat="1" applyFill="1"/>
    <xf numFmtId="177" fontId="22" fillId="0" borderId="0" xfId="0" applyNumberFormat="1" applyFont="1" applyFill="1" applyAlignment="1">
      <alignment vertical="center"/>
    </xf>
    <xf numFmtId="0" fontId="22" fillId="0" borderId="0" xfId="0" applyFont="1" applyFill="1" applyAlignment="1">
      <alignment vertical="center"/>
    </xf>
    <xf numFmtId="0" fontId="16" fillId="0" borderId="0" xfId="0" applyFont="1" applyFill="1" applyAlignment="1">
      <alignment vertical="center"/>
    </xf>
    <xf numFmtId="0" fontId="23" fillId="0" borderId="0" xfId="0" applyFont="1" applyFill="1" applyAlignment="1">
      <alignment vertical="center"/>
    </xf>
    <xf numFmtId="177" fontId="22" fillId="0" borderId="0" xfId="0" applyNumberFormat="1" applyFont="1" applyFill="1"/>
    <xf numFmtId="0" fontId="22" fillId="0" borderId="0" xfId="0" applyFont="1" applyFill="1"/>
    <xf numFmtId="0" fontId="16" fillId="0" borderId="0" xfId="0" applyFont="1" applyFill="1" applyAlignment="1">
      <alignment horizontal="left" vertical="center" indent="1"/>
    </xf>
    <xf numFmtId="0" fontId="16" fillId="0" borderId="0" xfId="0" applyFont="1" applyFill="1" applyAlignment="1">
      <alignment horizontal="left" vertical="center" indent="4"/>
    </xf>
    <xf numFmtId="0" fontId="24" fillId="0" borderId="0" xfId="0" applyFont="1" applyFill="1" applyBorder="1" applyAlignment="1" applyProtection="1">
      <alignment horizontal="left" vertical="top"/>
      <protection locked="0"/>
    </xf>
    <xf numFmtId="0" fontId="8" fillId="0" borderId="0" xfId="0" applyFont="1" applyFill="1" applyAlignment="1">
      <alignment vertical="center"/>
    </xf>
    <xf numFmtId="15" fontId="5" fillId="0" borderId="0" xfId="5" applyNumberFormat="1" applyFont="1" applyFill="1" applyProtection="1"/>
    <xf numFmtId="15" fontId="15" fillId="0" borderId="0" xfId="5" applyNumberFormat="1" applyFont="1" applyFill="1" applyProtection="1"/>
    <xf numFmtId="0" fontId="1" fillId="0" borderId="0" xfId="6"/>
    <xf numFmtId="176" fontId="1" fillId="0" borderId="0" xfId="6" applyNumberFormat="1"/>
    <xf numFmtId="176" fontId="16" fillId="0" borderId="0" xfId="0" applyNumberFormat="1" applyFont="1" applyProtection="1"/>
    <xf numFmtId="176" fontId="25" fillId="0" borderId="26" xfId="0" applyNumberFormat="1" applyFont="1" applyFill="1" applyBorder="1" applyAlignment="1" applyProtection="1">
      <alignment horizontal="right"/>
      <protection locked="0"/>
    </xf>
    <xf numFmtId="0" fontId="16" fillId="0" borderId="0" xfId="0" applyFont="1" applyFill="1" applyProtection="1"/>
    <xf numFmtId="176" fontId="25" fillId="0" borderId="27" xfId="0" applyNumberFormat="1" applyFont="1" applyFill="1" applyBorder="1" applyAlignment="1" applyProtection="1">
      <alignment horizontal="right"/>
      <protection locked="0"/>
    </xf>
    <xf numFmtId="176" fontId="25" fillId="0" borderId="23" xfId="0" applyNumberFormat="1" applyFont="1" applyFill="1" applyBorder="1" applyAlignment="1" applyProtection="1">
      <alignment horizontal="right"/>
      <protection locked="0"/>
    </xf>
    <xf numFmtId="176" fontId="16" fillId="0" borderId="0" xfId="0" applyNumberFormat="1" applyFont="1" applyProtection="1">
      <protection locked="0"/>
    </xf>
    <xf numFmtId="176" fontId="16" fillId="0" borderId="0" xfId="0" applyNumberFormat="1" applyFont="1" applyFill="1" applyProtection="1"/>
    <xf numFmtId="0" fontId="25" fillId="0" borderId="0" xfId="0" applyFont="1" applyFill="1" applyProtection="1"/>
    <xf numFmtId="176" fontId="26" fillId="0" borderId="0" xfId="0" applyNumberFormat="1" applyFont="1" applyFill="1" applyAlignment="1">
      <alignment horizontal="left" vertical="top" wrapText="1"/>
    </xf>
    <xf numFmtId="176" fontId="0" fillId="0" borderId="0" xfId="0" applyNumberFormat="1" applyProtection="1">
      <protection locked="0"/>
    </xf>
    <xf numFmtId="176" fontId="0" fillId="0" borderId="0" xfId="0" applyNumberFormat="1" applyProtection="1"/>
    <xf numFmtId="176" fontId="0" fillId="0" borderId="0" xfId="0" applyNumberFormat="1" applyFill="1" applyProtection="1"/>
    <xf numFmtId="176" fontId="4" fillId="0" borderId="0" xfId="5" applyNumberFormat="1" applyFill="1" applyAlignment="1" applyProtection="1">
      <alignment horizontal="left" indent="2"/>
    </xf>
    <xf numFmtId="0" fontId="4" fillId="0" borderId="0" xfId="5" applyFill="1" applyProtection="1"/>
    <xf numFmtId="15" fontId="27" fillId="0" borderId="0" xfId="5" applyNumberFormat="1" applyFont="1" applyFill="1" applyProtection="1"/>
    <xf numFmtId="0" fontId="4" fillId="0" borderId="0" xfId="5" applyFill="1" applyAlignment="1" applyProtection="1">
      <alignment horizontal="center"/>
    </xf>
    <xf numFmtId="176" fontId="16" fillId="0" borderId="0" xfId="5" applyNumberFormat="1" applyFont="1" applyFill="1" applyAlignment="1" applyProtection="1">
      <alignment horizontal="left" vertical="top" wrapText="1" indent="5"/>
      <protection locked="0"/>
    </xf>
    <xf numFmtId="176" fontId="25" fillId="8" borderId="28" xfId="0" applyNumberFormat="1" applyFont="1" applyFill="1" applyBorder="1" applyAlignment="1" applyProtection="1">
      <alignment vertical="top"/>
      <protection locked="0"/>
    </xf>
    <xf numFmtId="176" fontId="25" fillId="8" borderId="29" xfId="0" applyNumberFormat="1" applyFont="1" applyFill="1" applyBorder="1" applyAlignment="1" applyProtection="1">
      <alignment vertical="top"/>
      <protection locked="0"/>
    </xf>
    <xf numFmtId="177" fontId="16" fillId="0" borderId="0" xfId="5" applyNumberFormat="1" applyFont="1" applyFill="1" applyAlignment="1" applyProtection="1">
      <alignment horizontal="right" vertical="top"/>
      <protection locked="0"/>
    </xf>
    <xf numFmtId="0" fontId="16" fillId="0" borderId="0" xfId="5" applyFont="1" applyFill="1" applyAlignment="1" applyProtection="1">
      <alignment horizontal="left" vertical="top"/>
      <protection locked="0"/>
    </xf>
    <xf numFmtId="176" fontId="16" fillId="0" borderId="0" xfId="5" applyNumberFormat="1" applyFont="1" applyFill="1" applyAlignment="1" applyProtection="1">
      <alignment horizontal="left" vertical="top" wrapText="1" indent="2"/>
      <protection locked="0"/>
    </xf>
    <xf numFmtId="176" fontId="16" fillId="0" borderId="0" xfId="0" applyNumberFormat="1" applyFont="1" applyFill="1" applyProtection="1">
      <protection locked="0"/>
    </xf>
    <xf numFmtId="176" fontId="16" fillId="0" borderId="0" xfId="5" applyNumberFormat="1" applyFont="1" applyFill="1" applyAlignment="1" applyProtection="1">
      <alignment horizontal="left" vertical="top" wrapText="1"/>
      <protection locked="0"/>
    </xf>
    <xf numFmtId="176" fontId="16" fillId="0" borderId="0" xfId="5" applyNumberFormat="1" applyFont="1" applyFill="1" applyAlignment="1" applyProtection="1">
      <alignment horizontal="right" vertical="top"/>
      <protection locked="0"/>
    </xf>
    <xf numFmtId="0" fontId="5" fillId="0" borderId="0" xfId="5" applyFont="1" applyFill="1" applyProtection="1"/>
    <xf numFmtId="176" fontId="0" fillId="0" borderId="0" xfId="0" applyNumberFormat="1" applyAlignment="1" applyProtection="1"/>
    <xf numFmtId="176" fontId="4" fillId="0" borderId="0" xfId="5" applyNumberFormat="1" applyFill="1" applyAlignment="1" applyProtection="1"/>
    <xf numFmtId="0" fontId="4" fillId="0" borderId="0" xfId="5" applyFill="1" applyAlignment="1" applyProtection="1"/>
    <xf numFmtId="15" fontId="5" fillId="0" borderId="0" xfId="5" applyNumberFormat="1" applyFont="1" applyFill="1" applyAlignment="1" applyProtection="1"/>
    <xf numFmtId="176" fontId="0" fillId="0" borderId="0" xfId="0" applyNumberFormat="1" applyAlignment="1" applyProtection="1">
      <alignment horizontal="right" vertical="center"/>
      <protection locked="0"/>
    </xf>
    <xf numFmtId="176" fontId="16" fillId="0" borderId="27" xfId="5" applyNumberFormat="1" applyFont="1" applyFill="1" applyBorder="1" applyAlignment="1" applyProtection="1">
      <alignment horizontal="left" vertical="top" wrapText="1"/>
      <protection locked="0"/>
    </xf>
    <xf numFmtId="0" fontId="0" fillId="0" borderId="30" xfId="0" applyFill="1" applyBorder="1" applyAlignment="1" applyProtection="1">
      <alignment horizontal="left" vertical="center"/>
    </xf>
    <xf numFmtId="177" fontId="0" fillId="0" borderId="32" xfId="0" applyNumberFormat="1" applyFill="1" applyBorder="1" applyAlignment="1" applyProtection="1">
      <alignment horizontal="right" vertical="center"/>
    </xf>
    <xf numFmtId="176" fontId="0" fillId="0" borderId="32" xfId="0" applyNumberFormat="1" applyFill="1" applyBorder="1" applyAlignment="1" applyProtection="1">
      <alignment horizontal="right" vertical="center"/>
    </xf>
    <xf numFmtId="176" fontId="16" fillId="0" borderId="0" xfId="5" applyNumberFormat="1" applyFont="1" applyFill="1" applyAlignment="1" applyProtection="1">
      <alignment horizontal="left" indent="2"/>
      <protection locked="0"/>
    </xf>
    <xf numFmtId="0" fontId="16" fillId="0" borderId="0" xfId="5" applyFont="1" applyFill="1" applyProtection="1">
      <protection locked="0"/>
    </xf>
    <xf numFmtId="15" fontId="28" fillId="0" borderId="0" xfId="5" applyNumberFormat="1" applyFont="1" applyFill="1" applyProtection="1">
      <protection locked="0"/>
    </xf>
    <xf numFmtId="176" fontId="4" fillId="0" borderId="0" xfId="5" applyNumberFormat="1" applyFill="1" applyAlignment="1" applyProtection="1">
      <alignment horizontal="left" indent="2"/>
      <protection locked="0"/>
    </xf>
    <xf numFmtId="0" fontId="4" fillId="0" borderId="0" xfId="5" applyFill="1" applyProtection="1">
      <protection locked="0"/>
    </xf>
    <xf numFmtId="15" fontId="5" fillId="0" borderId="0" xfId="5" applyNumberFormat="1" applyFont="1" applyFill="1" applyProtection="1">
      <protection locked="0"/>
    </xf>
    <xf numFmtId="176" fontId="0" fillId="0" borderId="0" xfId="0" applyNumberFormat="1" applyAlignment="1" applyProtection="1">
      <alignment vertical="top"/>
      <protection locked="0"/>
    </xf>
    <xf numFmtId="176" fontId="0" fillId="0" borderId="0" xfId="0" applyNumberFormat="1" applyAlignment="1" applyProtection="1">
      <alignment vertical="top"/>
    </xf>
    <xf numFmtId="176" fontId="4" fillId="0" borderId="0" xfId="5" applyNumberFormat="1" applyFill="1" applyAlignment="1" applyProtection="1">
      <alignment horizontal="left" vertical="top"/>
    </xf>
    <xf numFmtId="0" fontId="4" fillId="0" borderId="0" xfId="5" applyFill="1" applyAlignment="1" applyProtection="1">
      <alignment vertical="top"/>
    </xf>
    <xf numFmtId="15" fontId="8" fillId="0" borderId="0" xfId="5" applyNumberFormat="1" applyFont="1" applyFill="1" applyAlignment="1" applyProtection="1">
      <alignment vertical="top"/>
    </xf>
    <xf numFmtId="176" fontId="0" fillId="0" borderId="0" xfId="0" applyNumberFormat="1" applyFill="1" applyAlignment="1">
      <alignment vertical="top" wrapText="1"/>
    </xf>
    <xf numFmtId="0" fontId="0" fillId="0" borderId="0" xfId="0" applyFill="1" applyAlignment="1">
      <alignment vertical="top" wrapText="1"/>
    </xf>
    <xf numFmtId="0" fontId="26" fillId="0" borderId="0" xfId="0" applyFont="1" applyFill="1" applyAlignment="1">
      <alignment vertical="top" wrapText="1"/>
    </xf>
    <xf numFmtId="176" fontId="26" fillId="0" borderId="0" xfId="0" applyNumberFormat="1" applyFont="1" applyFill="1" applyAlignment="1">
      <alignment vertical="top" wrapText="1"/>
    </xf>
    <xf numFmtId="176" fontId="16" fillId="0" borderId="0" xfId="5" applyNumberFormat="1" applyFont="1" applyFill="1" applyAlignment="1" applyProtection="1">
      <alignment horizontal="left" vertical="top" indent="2"/>
      <protection locked="0"/>
    </xf>
    <xf numFmtId="177" fontId="16" fillId="0" borderId="35" xfId="5" applyNumberFormat="1" applyFont="1" applyFill="1" applyBorder="1" applyAlignment="1" applyProtection="1">
      <alignment vertical="top"/>
      <protection locked="0"/>
    </xf>
    <xf numFmtId="176" fontId="16" fillId="0" borderId="35" xfId="5" applyNumberFormat="1" applyFont="1" applyFill="1" applyBorder="1" applyAlignment="1" applyProtection="1">
      <alignment horizontal="right" vertical="top"/>
      <protection locked="0"/>
    </xf>
    <xf numFmtId="0" fontId="16" fillId="0" borderId="36" xfId="0" applyFont="1" applyFill="1" applyBorder="1" applyAlignment="1" applyProtection="1">
      <alignment horizontal="left" vertical="top"/>
      <protection locked="0"/>
    </xf>
    <xf numFmtId="176" fontId="0" fillId="0" borderId="0" xfId="0" applyNumberFormat="1" applyAlignment="1" applyProtection="1">
      <alignment horizontal="right"/>
      <protection locked="0"/>
    </xf>
    <xf numFmtId="176" fontId="4" fillId="0" borderId="0" xfId="5" applyNumberFormat="1" applyFill="1" applyProtection="1"/>
    <xf numFmtId="176" fontId="0" fillId="8" borderId="0" xfId="0" applyNumberFormat="1" applyFont="1" applyFill="1" applyBorder="1" applyAlignment="1" applyProtection="1">
      <alignment horizontal="right"/>
      <protection locked="0"/>
    </xf>
    <xf numFmtId="176" fontId="0" fillId="8" borderId="0" xfId="0" applyNumberFormat="1" applyFont="1" applyFill="1" applyBorder="1" applyAlignment="1" applyProtection="1">
      <alignment horizontal="left"/>
      <protection locked="0"/>
    </xf>
    <xf numFmtId="176" fontId="0" fillId="0" borderId="0" xfId="0" applyNumberFormat="1" applyFont="1" applyFill="1" applyBorder="1" applyAlignment="1" applyProtection="1">
      <alignment horizontal="left"/>
      <protection locked="0"/>
    </xf>
    <xf numFmtId="0" fontId="0" fillId="0" borderId="0" xfId="0" applyFont="1" applyFill="1" applyBorder="1" applyAlignment="1" applyProtection="1">
      <alignment horizontal="left"/>
      <protection locked="0"/>
    </xf>
    <xf numFmtId="176" fontId="0" fillId="0" borderId="0" xfId="0" applyNumberFormat="1" applyFill="1" applyBorder="1" applyAlignment="1" applyProtection="1">
      <alignment horizontal="left" vertical="top" wrapText="1"/>
      <protection locked="0"/>
    </xf>
    <xf numFmtId="177" fontId="25" fillId="0" borderId="38" xfId="0" applyNumberFormat="1" applyFont="1" applyFill="1" applyBorder="1" applyAlignment="1" applyProtection="1">
      <alignment horizontal="right" vertical="top"/>
      <protection locked="0"/>
    </xf>
    <xf numFmtId="0" fontId="25" fillId="0" borderId="38" xfId="0" applyFont="1" applyFill="1" applyBorder="1" applyAlignment="1" applyProtection="1">
      <alignment horizontal="left" vertical="top"/>
      <protection locked="0"/>
    </xf>
    <xf numFmtId="176" fontId="1" fillId="0" borderId="0" xfId="6" applyNumberFormat="1" applyFill="1"/>
    <xf numFmtId="0" fontId="1" fillId="0" borderId="0" xfId="6" applyFill="1"/>
    <xf numFmtId="176" fontId="4" fillId="8" borderId="0" xfId="0" applyNumberFormat="1" applyFont="1" applyFill="1" applyBorder="1" applyAlignment="1" applyProtection="1">
      <alignment horizontal="left"/>
      <protection locked="0"/>
    </xf>
    <xf numFmtId="176" fontId="4" fillId="0" borderId="0" xfId="0" applyNumberFormat="1"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176" fontId="29" fillId="0" borderId="0" xfId="0" applyNumberFormat="1" applyFont="1" applyAlignment="1" applyProtection="1">
      <alignment vertical="center" wrapText="1"/>
      <protection locked="0"/>
    </xf>
    <xf numFmtId="176" fontId="25" fillId="0" borderId="0" xfId="0" applyNumberFormat="1" applyFont="1" applyFill="1" applyBorder="1" applyAlignment="1" applyProtection="1">
      <alignment horizontal="left" vertical="top"/>
      <protection locked="0"/>
    </xf>
    <xf numFmtId="0" fontId="25" fillId="0" borderId="0" xfId="0" applyFont="1" applyFill="1" applyBorder="1" applyAlignment="1" applyProtection="1">
      <alignment horizontal="left" vertical="top"/>
      <protection locked="0"/>
    </xf>
    <xf numFmtId="177" fontId="16" fillId="0" borderId="29" xfId="0" applyNumberFormat="1" applyFont="1" applyFill="1" applyBorder="1" applyAlignment="1" applyProtection="1">
      <alignment horizontal="right" vertical="top"/>
      <protection locked="0"/>
    </xf>
    <xf numFmtId="0" fontId="16" fillId="0" borderId="40" xfId="0" applyFont="1" applyFill="1" applyBorder="1" applyAlignment="1" applyProtection="1">
      <alignment horizontal="left" vertical="top"/>
      <protection locked="0"/>
    </xf>
    <xf numFmtId="176" fontId="16" fillId="0" borderId="29" xfId="0" applyNumberFormat="1" applyFont="1" applyFill="1" applyBorder="1" applyAlignment="1" applyProtection="1">
      <alignment horizontal="right" vertical="top"/>
      <protection locked="0"/>
    </xf>
    <xf numFmtId="0" fontId="25" fillId="0" borderId="28" xfId="0" applyFont="1" applyFill="1" applyBorder="1" applyAlignment="1" applyProtection="1">
      <alignment horizontal="left" vertical="top"/>
      <protection locked="0"/>
    </xf>
    <xf numFmtId="0" fontId="16" fillId="0" borderId="29" xfId="0" applyFont="1" applyFill="1" applyBorder="1" applyAlignment="1" applyProtection="1">
      <alignment horizontal="left" vertical="top"/>
      <protection locked="0"/>
    </xf>
    <xf numFmtId="176" fontId="0" fillId="0" borderId="41" xfId="0" applyNumberFormat="1" applyFill="1" applyBorder="1" applyAlignment="1" applyProtection="1">
      <alignment horizontal="left" vertical="top" wrapText="1"/>
      <protection locked="0"/>
    </xf>
    <xf numFmtId="176" fontId="25" fillId="0" borderId="38" xfId="0" applyNumberFormat="1" applyFont="1" applyFill="1" applyBorder="1" applyAlignment="1" applyProtection="1">
      <alignment horizontal="right" vertical="top"/>
      <protection locked="0"/>
    </xf>
    <xf numFmtId="176" fontId="25" fillId="0" borderId="38" xfId="1" applyNumberFormat="1" applyFont="1" applyFill="1" applyBorder="1" applyAlignment="1" applyProtection="1">
      <alignment horizontal="right" vertical="top"/>
      <protection locked="0"/>
    </xf>
    <xf numFmtId="178" fontId="25" fillId="0" borderId="38" xfId="0" applyNumberFormat="1" applyFont="1" applyFill="1" applyBorder="1" applyAlignment="1" applyProtection="1">
      <alignment horizontal="left" vertical="top"/>
      <protection locked="0"/>
    </xf>
    <xf numFmtId="0" fontId="1" fillId="9" borderId="0" xfId="6" applyFill="1"/>
    <xf numFmtId="176" fontId="0" fillId="9" borderId="0" xfId="0" applyNumberFormat="1" applyFont="1" applyFill="1" applyBorder="1" applyAlignment="1" applyProtection="1">
      <alignment horizontal="right"/>
      <protection locked="0"/>
    </xf>
    <xf numFmtId="176" fontId="0" fillId="9" borderId="41" xfId="0" applyNumberFormat="1" applyFill="1" applyBorder="1" applyAlignment="1" applyProtection="1">
      <alignment horizontal="left" vertical="top" wrapText="1"/>
      <protection locked="0"/>
    </xf>
    <xf numFmtId="176" fontId="1" fillId="9" borderId="0" xfId="6" applyNumberFormat="1" applyFont="1" applyFill="1"/>
    <xf numFmtId="176" fontId="25" fillId="0" borderId="38" xfId="1" applyNumberFormat="1" applyFont="1" applyFill="1" applyBorder="1" applyAlignment="1" applyProtection="1">
      <alignment vertical="top"/>
      <protection locked="0"/>
    </xf>
    <xf numFmtId="0" fontId="0" fillId="8" borderId="0" xfId="0" applyFont="1" applyFill="1" applyBorder="1" applyAlignment="1" applyProtection="1">
      <alignment horizontal="left"/>
      <protection locked="0"/>
    </xf>
    <xf numFmtId="0" fontId="4" fillId="8" borderId="0" xfId="0" applyFont="1" applyFill="1" applyBorder="1" applyAlignment="1" applyProtection="1">
      <alignment horizontal="left"/>
      <protection locked="0"/>
    </xf>
    <xf numFmtId="0" fontId="29" fillId="0" borderId="0" xfId="0" applyFont="1" applyAlignment="1" applyProtection="1">
      <alignment vertical="center" wrapText="1"/>
      <protection locked="0"/>
    </xf>
    <xf numFmtId="0" fontId="30" fillId="0" borderId="0" xfId="0" applyFont="1" applyAlignment="1">
      <alignment vertical="center" wrapText="1"/>
    </xf>
    <xf numFmtId="0" fontId="24" fillId="0" borderId="0" xfId="0" applyFont="1" applyAlignment="1">
      <alignment vertical="center" wrapText="1"/>
    </xf>
    <xf numFmtId="0" fontId="31" fillId="0" borderId="0" xfId="0" applyFont="1" applyAlignment="1">
      <alignment vertical="center" wrapText="1"/>
    </xf>
    <xf numFmtId="0" fontId="31" fillId="0" borderId="0" xfId="0" applyFont="1" applyFill="1" applyAlignment="1">
      <alignment vertical="center" wrapText="1"/>
    </xf>
    <xf numFmtId="0" fontId="32" fillId="0" borderId="0" xfId="0" applyFont="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0" fontId="0" fillId="0" borderId="0" xfId="0" applyAlignment="1">
      <alignment horizontal="left" vertical="top"/>
    </xf>
    <xf numFmtId="0" fontId="0" fillId="0" borderId="0" xfId="0" applyFill="1" applyAlignment="1">
      <alignment horizontal="left" vertical="top"/>
    </xf>
    <xf numFmtId="0" fontId="34" fillId="0" borderId="0" xfId="0" applyFont="1" applyFill="1" applyAlignment="1">
      <alignment vertical="center"/>
    </xf>
    <xf numFmtId="0" fontId="0" fillId="0" borderId="0" xfId="0" applyFill="1" applyAlignment="1"/>
    <xf numFmtId="0" fontId="0" fillId="0" borderId="0" xfId="0" applyFill="1" applyAlignment="1">
      <alignment vertical="top"/>
    </xf>
    <xf numFmtId="0" fontId="0" fillId="0" borderId="27" xfId="0" applyFill="1" applyBorder="1" applyAlignment="1">
      <alignment vertical="top"/>
    </xf>
    <xf numFmtId="0" fontId="0" fillId="0" borderId="44" xfId="0" applyFill="1" applyBorder="1" applyAlignment="1">
      <alignment vertical="top"/>
    </xf>
    <xf numFmtId="0" fontId="5" fillId="0" borderId="0" xfId="0" applyFont="1" applyFill="1" applyAlignment="1">
      <alignment vertical="center"/>
    </xf>
    <xf numFmtId="0" fontId="0" fillId="0" borderId="23" xfId="0" applyFill="1" applyBorder="1" applyAlignment="1">
      <alignment vertical="top"/>
    </xf>
    <xf numFmtId="0" fontId="0" fillId="0" borderId="45" xfId="0" applyFill="1" applyBorder="1" applyAlignment="1">
      <alignment vertical="top"/>
    </xf>
    <xf numFmtId="0" fontId="5" fillId="0" borderId="31" xfId="0" applyFont="1" applyFill="1" applyBorder="1" applyAlignment="1">
      <alignment vertical="center"/>
    </xf>
    <xf numFmtId="0" fontId="5" fillId="0" borderId="27" xfId="0" applyFont="1" applyFill="1" applyBorder="1" applyAlignment="1">
      <alignment vertical="center"/>
    </xf>
    <xf numFmtId="0" fontId="5" fillId="0" borderId="44" xfId="0" applyFont="1" applyFill="1" applyBorder="1" applyAlignment="1">
      <alignment vertical="center"/>
    </xf>
    <xf numFmtId="0" fontId="5" fillId="0" borderId="32" xfId="0" applyFont="1" applyFill="1" applyBorder="1" applyAlignment="1">
      <alignment vertical="center"/>
    </xf>
    <xf numFmtId="0" fontId="5" fillId="0" borderId="23" xfId="0" applyFont="1" applyFill="1" applyBorder="1" applyAlignment="1">
      <alignment vertical="center"/>
    </xf>
    <xf numFmtId="0" fontId="5" fillId="0" borderId="45" xfId="0" applyFont="1" applyFill="1" applyBorder="1" applyAlignment="1">
      <alignment vertical="center"/>
    </xf>
    <xf numFmtId="0" fontId="0" fillId="0" borderId="31" xfId="0" applyFill="1" applyBorder="1" applyAlignment="1">
      <alignment vertical="top"/>
    </xf>
    <xf numFmtId="0" fontId="0" fillId="8" borderId="0" xfId="0" applyFill="1"/>
    <xf numFmtId="0" fontId="0" fillId="8" borderId="31" xfId="0" applyFill="1" applyBorder="1" applyAlignment="1">
      <alignment vertical="top"/>
    </xf>
    <xf numFmtId="0" fontId="0" fillId="8" borderId="27" xfId="0" applyFill="1" applyBorder="1" applyAlignment="1">
      <alignment vertical="top"/>
    </xf>
    <xf numFmtId="0" fontId="0" fillId="8" borderId="23" xfId="0" applyFill="1" applyBorder="1" applyAlignment="1">
      <alignment vertical="top"/>
    </xf>
    <xf numFmtId="0" fontId="0" fillId="0" borderId="0" xfId="0" applyFill="1" applyBorder="1"/>
    <xf numFmtId="0" fontId="0" fillId="0" borderId="0" xfId="0"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right" vertical="center"/>
    </xf>
    <xf numFmtId="0" fontId="0" fillId="0" borderId="0" xfId="0" applyFill="1" applyBorder="1" applyAlignment="1" applyProtection="1">
      <alignment horizontal="center" vertical="center"/>
      <protection locked="0"/>
    </xf>
    <xf numFmtId="49" fontId="0" fillId="0" borderId="0" xfId="0" applyNumberFormat="1" applyAlignment="1">
      <alignment vertical="center" wrapText="1"/>
    </xf>
    <xf numFmtId="0" fontId="4" fillId="0" borderId="0" xfId="0" applyFont="1" applyAlignment="1">
      <alignment vertical="top" wrapText="1"/>
    </xf>
    <xf numFmtId="0" fontId="5" fillId="0" borderId="0" xfId="4" applyFont="1" applyFill="1"/>
    <xf numFmtId="0" fontId="16" fillId="0" borderId="0" xfId="4" applyFont="1" applyFill="1" applyAlignment="1">
      <alignment horizontal="right" vertical="top"/>
    </xf>
    <xf numFmtId="0" fontId="0" fillId="0" borderId="0" xfId="0" applyFill="1" applyAlignment="1">
      <alignment vertical="center"/>
    </xf>
    <xf numFmtId="177" fontId="25" fillId="0" borderId="38" xfId="1" applyNumberFormat="1" applyFont="1" applyFill="1" applyBorder="1" applyAlignment="1" applyProtection="1">
      <alignment horizontal="right" vertical="top"/>
      <protection locked="0"/>
    </xf>
    <xf numFmtId="0" fontId="4" fillId="0" borderId="0" xfId="0" applyFont="1" applyFill="1" applyAlignment="1">
      <alignment vertical="top" wrapText="1"/>
    </xf>
    <xf numFmtId="49" fontId="0" fillId="0" borderId="0" xfId="0" applyNumberFormat="1" applyFill="1" applyAlignment="1">
      <alignment vertical="center" wrapText="1"/>
    </xf>
    <xf numFmtId="0" fontId="0" fillId="0" borderId="32" xfId="0" applyFill="1" applyBorder="1" applyAlignment="1">
      <alignment vertical="top"/>
    </xf>
    <xf numFmtId="0" fontId="33"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Alignment="1">
      <alignment vertical="center" wrapText="1"/>
    </xf>
    <xf numFmtId="0" fontId="24" fillId="0" borderId="0" xfId="0" applyFont="1" applyFill="1" applyAlignment="1">
      <alignment vertical="center" wrapText="1"/>
    </xf>
    <xf numFmtId="0" fontId="30" fillId="0" borderId="0" xfId="0" applyFont="1" applyFill="1" applyAlignment="1">
      <alignment vertical="center" wrapText="1"/>
    </xf>
    <xf numFmtId="0" fontId="29" fillId="0" borderId="0" xfId="0" applyFont="1" applyFill="1" applyAlignment="1" applyProtection="1">
      <alignment vertical="center" wrapText="1"/>
      <protection locked="0"/>
    </xf>
    <xf numFmtId="176" fontId="0" fillId="0" borderId="0" xfId="1" applyNumberFormat="1" applyFont="1" applyFill="1" applyBorder="1" applyAlignment="1" applyProtection="1">
      <alignment horizontal="left"/>
      <protection locked="0"/>
    </xf>
    <xf numFmtId="176" fontId="1" fillId="0" borderId="0" xfId="1" applyNumberFormat="1" applyFont="1" applyFill="1"/>
    <xf numFmtId="176" fontId="29" fillId="0" borderId="0" xfId="1" applyNumberFormat="1" applyFont="1" applyFill="1" applyAlignment="1" applyProtection="1">
      <alignment vertical="center" wrapText="1"/>
      <protection locked="0"/>
    </xf>
    <xf numFmtId="176" fontId="4" fillId="0" borderId="0" xfId="1" applyNumberFormat="1" applyFont="1" applyFill="1" applyBorder="1" applyAlignment="1" applyProtection="1">
      <alignment horizontal="left"/>
      <protection locked="0"/>
    </xf>
    <xf numFmtId="176" fontId="1" fillId="0" borderId="0" xfId="6" applyNumberFormat="1" applyFont="1" applyFill="1"/>
    <xf numFmtId="176" fontId="0" fillId="0" borderId="0" xfId="0" applyNumberFormat="1" applyFill="1" applyAlignment="1" applyProtection="1">
      <alignment horizontal="center"/>
    </xf>
    <xf numFmtId="176" fontId="0" fillId="0" borderId="0" xfId="0" applyNumberFormat="1" applyFill="1" applyAlignment="1" applyProtection="1">
      <alignment horizontal="left"/>
    </xf>
    <xf numFmtId="176" fontId="0" fillId="0" borderId="0" xfId="0" applyNumberFormat="1" applyFill="1" applyAlignment="1" applyProtection="1">
      <alignment vertical="top"/>
    </xf>
    <xf numFmtId="176" fontId="0" fillId="0" borderId="0" xfId="0" applyNumberFormat="1" applyFill="1" applyAlignment="1" applyProtection="1">
      <alignment horizontal="left" vertical="center"/>
    </xf>
    <xf numFmtId="176" fontId="0" fillId="9" borderId="0" xfId="0" applyNumberFormat="1" applyFont="1" applyFill="1" applyBorder="1" applyAlignment="1" applyProtection="1">
      <alignment horizontal="left"/>
      <protection locked="0"/>
    </xf>
    <xf numFmtId="176" fontId="0" fillId="9" borderId="0" xfId="1" applyNumberFormat="1" applyFont="1" applyFill="1" applyBorder="1" applyAlignment="1" applyProtection="1">
      <alignment horizontal="left"/>
      <protection locked="0"/>
    </xf>
    <xf numFmtId="0" fontId="5" fillId="0" borderId="14" xfId="0" applyFont="1" applyFill="1" applyBorder="1" applyAlignment="1" applyProtection="1">
      <alignment horizontal="center" wrapText="1"/>
    </xf>
    <xf numFmtId="0" fontId="0" fillId="0" borderId="3" xfId="0" applyBorder="1" applyAlignment="1">
      <alignment wrapText="1"/>
    </xf>
    <xf numFmtId="0" fontId="5" fillId="0" borderId="22" xfId="0" applyFont="1" applyBorder="1" applyAlignment="1" applyProtection="1">
      <alignment horizontal="center"/>
    </xf>
    <xf numFmtId="0" fontId="5" fillId="0" borderId="21" xfId="0" applyFont="1" applyBorder="1" applyAlignment="1" applyProtection="1">
      <alignment horizontal="center"/>
    </xf>
    <xf numFmtId="0" fontId="5" fillId="0" borderId="20" xfId="0" applyFont="1" applyBorder="1" applyAlignment="1" applyProtection="1">
      <alignment horizontal="center"/>
    </xf>
    <xf numFmtId="0" fontId="5" fillId="0" borderId="15" xfId="0" applyFont="1" applyFill="1" applyBorder="1" applyAlignment="1" applyProtection="1">
      <alignment horizontal="center" wrapText="1"/>
    </xf>
    <xf numFmtId="0" fontId="0" fillId="0" borderId="4" xfId="0" applyBorder="1" applyAlignment="1">
      <alignment wrapText="1"/>
    </xf>
    <xf numFmtId="0" fontId="11" fillId="0" borderId="0" xfId="4" applyFont="1" applyAlignment="1" applyProtection="1">
      <alignment horizontal="left" vertical="top" wrapText="1" indent="1"/>
    </xf>
    <xf numFmtId="0" fontId="5" fillId="7" borderId="0" xfId="4" applyFont="1" applyFill="1" applyAlignment="1" applyProtection="1">
      <alignment horizontal="left" vertical="top" wrapText="1"/>
    </xf>
    <xf numFmtId="0" fontId="11" fillId="0" borderId="0" xfId="0" applyFont="1" applyAlignment="1" applyProtection="1">
      <alignment horizontal="left" vertical="top" wrapText="1" indent="1"/>
    </xf>
    <xf numFmtId="0" fontId="5" fillId="7" borderId="0" xfId="0" applyFont="1" applyFill="1" applyAlignment="1" applyProtection="1">
      <alignment horizontal="left" vertical="top" wrapText="1"/>
    </xf>
    <xf numFmtId="0" fontId="5" fillId="0" borderId="0" xfId="0" applyFont="1" applyAlignment="1" applyProtection="1">
      <alignment horizontal="center" wrapText="1"/>
    </xf>
    <xf numFmtId="0" fontId="0" fillId="0" borderId="0" xfId="0" applyAlignment="1">
      <alignment horizontal="center" wrapText="1"/>
    </xf>
    <xf numFmtId="0" fontId="15" fillId="9" borderId="0" xfId="0" applyFont="1" applyFill="1" applyAlignment="1" applyProtection="1">
      <alignment horizontal="center"/>
    </xf>
    <xf numFmtId="0" fontId="5" fillId="7" borderId="24" xfId="4" applyFont="1" applyFill="1" applyBorder="1" applyAlignment="1" applyProtection="1">
      <alignment horizontal="left" vertical="top" wrapText="1"/>
    </xf>
    <xf numFmtId="176" fontId="26" fillId="0" borderId="0" xfId="0" applyNumberFormat="1" applyFont="1" applyFill="1" applyAlignment="1">
      <alignment horizontal="left" vertical="top" wrapText="1"/>
    </xf>
    <xf numFmtId="0" fontId="25" fillId="0" borderId="23" xfId="0" applyFont="1" applyFill="1" applyBorder="1" applyAlignment="1" applyProtection="1">
      <alignment horizontal="left" vertical="top"/>
      <protection locked="0"/>
    </xf>
    <xf numFmtId="0" fontId="25" fillId="0" borderId="0" xfId="0" applyFont="1" applyFill="1" applyBorder="1" applyAlignment="1" applyProtection="1">
      <alignment horizontal="left" vertical="top" indent="5"/>
      <protection locked="0"/>
    </xf>
    <xf numFmtId="0" fontId="25" fillId="0" borderId="28" xfId="0" applyFont="1" applyFill="1" applyBorder="1" applyAlignment="1" applyProtection="1">
      <alignment horizontal="left" vertical="top" indent="5"/>
      <protection locked="0"/>
    </xf>
    <xf numFmtId="0" fontId="26" fillId="0" borderId="0" xfId="0" applyFont="1" applyFill="1" applyAlignment="1">
      <alignment horizontal="left" vertical="top" wrapText="1"/>
    </xf>
    <xf numFmtId="0" fontId="25" fillId="0" borderId="0" xfId="0" applyFont="1" applyFill="1" applyBorder="1" applyAlignment="1" applyProtection="1">
      <alignment horizontal="left" vertical="top"/>
      <protection locked="0"/>
    </xf>
    <xf numFmtId="0" fontId="25" fillId="0" borderId="28" xfId="0" applyFont="1" applyFill="1" applyBorder="1" applyAlignment="1" applyProtection="1">
      <alignment horizontal="left" vertical="top"/>
      <protection locked="0"/>
    </xf>
    <xf numFmtId="176" fontId="25" fillId="8" borderId="0" xfId="0" applyNumberFormat="1" applyFont="1" applyFill="1" applyBorder="1" applyAlignment="1" applyProtection="1">
      <alignment horizontal="left" vertical="top"/>
      <protection locked="0"/>
    </xf>
    <xf numFmtId="176" fontId="25" fillId="8" borderId="28" xfId="0" applyNumberFormat="1" applyFont="1" applyFill="1" applyBorder="1" applyAlignment="1" applyProtection="1">
      <alignment horizontal="left" vertical="top"/>
      <protection locked="0"/>
    </xf>
    <xf numFmtId="0" fontId="16" fillId="0" borderId="23" xfId="7" applyFont="1" applyFill="1" applyBorder="1" applyAlignment="1" applyProtection="1">
      <alignment horizontal="left" vertical="center"/>
      <protection locked="0"/>
    </xf>
    <xf numFmtId="0" fontId="25" fillId="0" borderId="27" xfId="0" applyFont="1" applyFill="1" applyBorder="1" applyAlignment="1" applyProtection="1">
      <alignment horizontal="left" vertical="top" wrapText="1"/>
      <protection locked="0"/>
    </xf>
    <xf numFmtId="0" fontId="25" fillId="0" borderId="31" xfId="0" applyFont="1" applyFill="1" applyBorder="1" applyAlignment="1" applyProtection="1">
      <alignment horizontal="left" vertical="top" wrapText="1"/>
      <protection locked="0"/>
    </xf>
    <xf numFmtId="0" fontId="25" fillId="0" borderId="34" xfId="0" applyFont="1" applyFill="1" applyBorder="1" applyAlignment="1" applyProtection="1">
      <alignment horizontal="left" vertical="top" wrapText="1"/>
      <protection locked="0"/>
    </xf>
    <xf numFmtId="0" fontId="25" fillId="0" borderId="33" xfId="0" applyFont="1" applyFill="1" applyBorder="1" applyAlignment="1" applyProtection="1">
      <alignment horizontal="left" vertical="top" wrapText="1"/>
      <protection locked="0"/>
    </xf>
    <xf numFmtId="0" fontId="16" fillId="0" borderId="23" xfId="7" applyFont="1" applyFill="1" applyBorder="1" applyAlignment="1" applyProtection="1">
      <alignment horizontal="left" vertical="top"/>
      <protection locked="0"/>
    </xf>
    <xf numFmtId="0" fontId="25" fillId="0" borderId="23" xfId="0" applyFont="1" applyFill="1" applyBorder="1" applyAlignment="1" applyProtection="1">
      <alignment horizontal="left" vertical="top" indent="2"/>
      <protection locked="0"/>
    </xf>
    <xf numFmtId="0" fontId="25" fillId="0" borderId="37" xfId="0" applyFont="1" applyFill="1" applyBorder="1" applyAlignment="1" applyProtection="1">
      <alignment horizontal="left" vertical="top" indent="2"/>
      <protection locked="0"/>
    </xf>
    <xf numFmtId="0" fontId="25" fillId="0" borderId="0" xfId="0" applyFont="1" applyFill="1" applyBorder="1" applyAlignment="1" applyProtection="1">
      <alignment horizontal="left" vertical="top" indent="2"/>
      <protection locked="0"/>
    </xf>
    <xf numFmtId="0" fontId="25" fillId="0" borderId="28" xfId="0" applyFont="1" applyFill="1" applyBorder="1" applyAlignment="1" applyProtection="1">
      <alignment horizontal="left" vertical="top" indent="2"/>
      <protection locked="0"/>
    </xf>
    <xf numFmtId="0" fontId="8" fillId="0" borderId="7" xfId="0" applyFont="1" applyFill="1" applyBorder="1" applyAlignment="1" applyProtection="1">
      <alignment horizontal="left" vertical="top" wrapText="1"/>
      <protection locked="0"/>
    </xf>
    <xf numFmtId="176" fontId="8" fillId="0" borderId="7" xfId="0" applyNumberFormat="1" applyFont="1" applyFill="1" applyBorder="1" applyAlignment="1" applyProtection="1">
      <alignment horizontal="left" vertical="top" wrapText="1"/>
      <protection locked="0"/>
    </xf>
    <xf numFmtId="0" fontId="25" fillId="0" borderId="39"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center" wrapText="1"/>
      <protection locked="0"/>
    </xf>
    <xf numFmtId="176" fontId="29" fillId="0" borderId="0" xfId="0" applyNumberFormat="1" applyFont="1" applyFill="1" applyBorder="1" applyAlignment="1" applyProtection="1">
      <alignment horizontal="left" vertical="center" wrapText="1"/>
      <protection locked="0"/>
    </xf>
    <xf numFmtId="0" fontId="25" fillId="0" borderId="42" xfId="0" applyFont="1" applyFill="1" applyBorder="1" applyAlignment="1" applyProtection="1">
      <alignment horizontal="left" vertical="top" wrapText="1"/>
      <protection locked="0"/>
    </xf>
    <xf numFmtId="0" fontId="25" fillId="0" borderId="43" xfId="0" applyFont="1" applyFill="1" applyBorder="1" applyAlignment="1" applyProtection="1">
      <alignment horizontal="left" vertical="top" wrapText="1"/>
      <protection locked="0"/>
    </xf>
    <xf numFmtId="0" fontId="29" fillId="0" borderId="0" xfId="0" applyFont="1" applyFill="1" applyAlignment="1">
      <alignment horizontal="center" vertical="center" wrapText="1"/>
    </xf>
    <xf numFmtId="0" fontId="32" fillId="0" borderId="0" xfId="0" applyFont="1" applyFill="1" applyAlignment="1">
      <alignment horizontal="center" vertical="center" wrapText="1"/>
    </xf>
    <xf numFmtId="0" fontId="24" fillId="0" borderId="0" xfId="0" applyFont="1" applyFill="1" applyAlignment="1">
      <alignment horizontal="center" vertical="center" wrapText="1"/>
    </xf>
    <xf numFmtId="0" fontId="30" fillId="0" borderId="0" xfId="0" applyFont="1" applyFill="1" applyAlignment="1">
      <alignment horizontal="right" vertical="center" wrapText="1"/>
    </xf>
    <xf numFmtId="0" fontId="4" fillId="0" borderId="0" xfId="0" applyFont="1" applyFill="1" applyAlignment="1">
      <alignment horizontal="left" vertical="top" wrapText="1"/>
    </xf>
    <xf numFmtId="49" fontId="0" fillId="0" borderId="0" xfId="0" applyNumberFormat="1" applyFill="1" applyAlignment="1">
      <alignment horizontal="left" vertical="center" wrapText="1"/>
    </xf>
    <xf numFmtId="0" fontId="0" fillId="0" borderId="0" xfId="0" applyFill="1" applyAlignment="1">
      <alignment horizontal="left" vertical="center" wrapText="1"/>
    </xf>
    <xf numFmtId="0" fontId="4" fillId="0" borderId="0" xfId="0" applyFont="1" applyFill="1" applyAlignment="1">
      <alignment horizontal="left" vertical="center" wrapText="1"/>
    </xf>
    <xf numFmtId="0" fontId="13" fillId="0" borderId="0" xfId="0" applyFont="1" applyFill="1" applyBorder="1" applyAlignment="1">
      <alignment horizontal="left" vertical="top"/>
    </xf>
    <xf numFmtId="0" fontId="13" fillId="0" borderId="46" xfId="0" applyFont="1" applyFill="1" applyBorder="1" applyAlignment="1">
      <alignment horizontal="left" vertical="top"/>
    </xf>
    <xf numFmtId="0" fontId="5" fillId="0" borderId="44" xfId="0" applyFont="1" applyFill="1" applyBorder="1" applyAlignment="1">
      <alignment vertical="center"/>
    </xf>
    <xf numFmtId="0" fontId="5" fillId="0" borderId="27" xfId="0" applyFont="1" applyFill="1" applyBorder="1" applyAlignment="1">
      <alignment vertical="center"/>
    </xf>
    <xf numFmtId="0" fontId="5" fillId="0" borderId="31" xfId="0" applyFont="1" applyFill="1" applyBorder="1" applyAlignment="1">
      <alignment vertical="center"/>
    </xf>
    <xf numFmtId="0" fontId="33" fillId="0" borderId="0" xfId="0" applyFont="1" applyFill="1" applyAlignment="1">
      <alignment horizontal="center" vertical="center" wrapText="1"/>
    </xf>
    <xf numFmtId="0" fontId="8" fillId="0" borderId="0" xfId="0" applyFont="1" applyFill="1" applyAlignment="1">
      <alignment horizontal="left" vertical="center" wrapText="1"/>
    </xf>
    <xf numFmtId="176" fontId="8" fillId="0" borderId="0" xfId="0" applyNumberFormat="1" applyFont="1" applyFill="1" applyAlignment="1">
      <alignment horizontal="left" vertical="center" wrapText="1"/>
    </xf>
    <xf numFmtId="0" fontId="16" fillId="0" borderId="0" xfId="4" applyFont="1" applyFill="1" applyAlignment="1">
      <alignment horizontal="right" vertical="top"/>
    </xf>
    <xf numFmtId="0" fontId="16" fillId="0" borderId="0" xfId="4" applyFont="1" applyFill="1" applyBorder="1" applyAlignment="1">
      <alignment horizontal="right" vertical="top"/>
    </xf>
    <xf numFmtId="0" fontId="8" fillId="0" borderId="0" xfId="0" applyFont="1" applyFill="1" applyAlignment="1">
      <alignment horizontal="left" wrapText="1"/>
    </xf>
    <xf numFmtId="176" fontId="8" fillId="0" borderId="0" xfId="0" applyNumberFormat="1" applyFont="1" applyFill="1" applyAlignment="1">
      <alignment horizontal="left" wrapText="1"/>
    </xf>
    <xf numFmtId="0" fontId="8" fillId="0" borderId="0" xfId="0" applyFont="1" applyFill="1" applyAlignment="1">
      <alignment horizontal="left" vertical="center"/>
    </xf>
    <xf numFmtId="176" fontId="8" fillId="0" borderId="0" xfId="0" applyNumberFormat="1" applyFont="1" applyFill="1" applyAlignment="1">
      <alignment horizontal="left" vertical="center"/>
    </xf>
    <xf numFmtId="0" fontId="15" fillId="0" borderId="0" xfId="0" applyFont="1" applyFill="1" applyAlignment="1">
      <alignment horizontal="center" vertical="center" wrapText="1"/>
    </xf>
    <xf numFmtId="0" fontId="15" fillId="0" borderId="0" xfId="0" applyFont="1" applyFill="1" applyAlignment="1">
      <alignment horizontal="center" vertical="center"/>
    </xf>
  </cellXfs>
  <cellStyles count="8">
    <cellStyle name="Comma" xfId="1" builtinId="3"/>
    <cellStyle name="Currency" xfId="2" builtinId="4"/>
    <cellStyle name="Normal" xfId="0" builtinId="0"/>
    <cellStyle name="Normal 2" xfId="4"/>
    <cellStyle name="Normal 6" xfId="6"/>
    <cellStyle name="Normal_lists_1" xfId="7"/>
    <cellStyle name="Normal_Sheet4"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Finance%20Mgmt/2018%20Mid-Term%20Rate%20App%20Update/1%20Models/Working%20Models%20-%2010.%20DRO/OPUCN_Chapter2_Appendices_for%202015%20to%202019_RUN_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A_Capital Projects (OLD)"/>
      <sheetName val="App.2-AB_Capital Expenditures"/>
      <sheetName val="App.2-AA_Capital Projects-2017"/>
      <sheetName val="App.2-AB_Capital Expenditu-2017"/>
      <sheetName val="App.2-BA1_Fix Asset Cont.CGAAP"/>
      <sheetName val="App.2-BA2_Fx Asst Cnt.MIFRS 11 "/>
      <sheetName val="App.2-BA2_Fx Asst Cnt.MIFRS 12"/>
      <sheetName val="App.2-BA2_Fx Asst Cnt.MIFRS 13"/>
      <sheetName val="App.2-BA2_Fx Asst Cnt.MIFRS 14"/>
      <sheetName val="App.2-BA2_Fx Asst Cnt.MIFRS 15"/>
      <sheetName val="App.2-BA2_Fx Asst Cnt.MIFRS 16"/>
      <sheetName val="App.2-BA2_Fx Asst Cnt.MIFRS 17"/>
      <sheetName val="App.2-BA2_Fx Asst Cnt.MIFRS 18"/>
      <sheetName val="App.2-BA2_Fx Asst Cnt.MIFRS 19"/>
      <sheetName val="Appendix 2-BB Service Life Comp"/>
      <sheetName val="Instruction for App. 2-C MIFRS"/>
      <sheetName val="App.2-CA_CGAAP_DepExp_2011"/>
      <sheetName val="App.2-CB_MIFRS_DepExp_2011"/>
      <sheetName val="App.2-CC_MIFRS_DepExp_2012"/>
      <sheetName val="App.2-CD_MIFRS_DepExp_2013"/>
      <sheetName val="App.2-CE1_MIFRS_DepExp_2014"/>
      <sheetName val="App.2-CE2_MIFRS_DepExp_2015"/>
      <sheetName val="App.2-CE3_MIFRS_DepExp_2016"/>
      <sheetName val="App.2-CE4_MIFRS_DepExp_2017"/>
      <sheetName val="App.2-CE5_MIFRS_DepExp_2018"/>
      <sheetName val="App.2-CE6_MIFRS_DepExp_2019"/>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 2011-19"/>
      <sheetName val="App.2-OA Capital Structure"/>
      <sheetName val="App.2-OB_Debt Instruments"/>
      <sheetName val="App.2-P_Cost_Allocation 2015"/>
      <sheetName val="App.2-P_Cost_Allocation 2016"/>
      <sheetName val="App.2-Q_Cost of Serv. Emb. Dx"/>
      <sheetName val="App.2-P_Cost_Allocation 2017"/>
      <sheetName val="App.2-P_Cost_Allocation 2018"/>
      <sheetName val="App.2-P_Cost_Allocation 2019"/>
      <sheetName val="App.2-R_Loss Factors"/>
      <sheetName val="App.2-S_Stranded Meters"/>
      <sheetName val="App.2-TA_1592_Tax_Variance"/>
      <sheetName val="App.2-TB_1592_HST-OVAT"/>
      <sheetName val="App.2-U_IFRS Transition Costs"/>
      <sheetName val="App.2-V_Revenue_Reconciliation"/>
      <sheetName val="App.2-V(i)_Revenue_Mitigation"/>
      <sheetName val="App. 2-YB_CGAAP Summary Impacts"/>
      <sheetName val="App.2-YA_MIFRS Summary Impacts"/>
      <sheetName val="App. 2-Z_Tariff 2015"/>
      <sheetName val="App. 2-Z_Tariff 2016"/>
      <sheetName val="App. 2-Z_Tariff 2017"/>
      <sheetName val="lists"/>
      <sheetName val="lists2"/>
      <sheetName val="Sheet19"/>
      <sheetName val="Not part of Model ==&gt;"/>
      <sheetName val="Dist Rates &amp; Charges"/>
      <sheetName val="DVA Rate Rider Data (2017)"/>
      <sheetName val="DVA Rate Rider Data (2015)"/>
      <sheetName val="Oct-Dec 2015 Rate Rider"/>
      <sheetName val="RTSR Rates"/>
    </sheetNames>
    <sheetDataSet>
      <sheetData sheetId="0">
        <row r="14">
          <cell r="E14" t="str">
            <v>Oshawa PUC Networks Inc.</v>
          </cell>
        </row>
        <row r="16">
          <cell r="E16" t="str">
            <v>EB-2017-0069</v>
          </cell>
        </row>
        <row r="24">
          <cell r="E24">
            <v>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28">
          <cell r="H28">
            <v>1.0486488320985237</v>
          </cell>
        </row>
      </sheetData>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ow r="58">
          <cell r="D58">
            <v>0.1</v>
          </cell>
        </row>
      </sheetData>
      <sheetData sheetId="87">
        <row r="57">
          <cell r="D57">
            <v>11.21</v>
          </cell>
        </row>
      </sheetData>
      <sheetData sheetId="88">
        <row r="57">
          <cell r="D57">
            <v>14.22</v>
          </cell>
        </row>
      </sheetData>
      <sheetData sheetId="89">
        <row r="1">
          <cell r="A1" t="str">
            <v>DISTRIBUTED GENERATION [DGEN]</v>
          </cell>
          <cell r="I1" t="str">
            <v>Distribution Volumetric Rate</v>
          </cell>
          <cell r="Z1" t="str">
            <v>Account History</v>
          </cell>
          <cell r="AA1" t="str">
            <v>Account set up charge/change of occupancy charge (plus credit agency costs if applicable)</v>
          </cell>
        </row>
        <row r="2">
          <cell r="A2" t="str">
            <v>EMBEDDED DISTRIBUTOR</v>
          </cell>
          <cell r="I2" t="str">
            <v>Distribution Volumetric Rate - $/kW of contracted amount</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Wheeling Service Rate</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General Service 1,500 to 4,999 kW customer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General Service 50 to 1,499 kW customer</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General Service Large Use customer</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Green Energy Act Plan Funding Adder - effective April 1, 2013 until March 31, 2014</v>
          </cell>
        </row>
        <row r="8">
          <cell r="A8" t="str">
            <v>GENERAL SERVICE 1,000 TO 2,999 KW</v>
          </cell>
          <cell r="I8" t="str">
            <v>Green Energy Act Plan Funding Adder - effective until March 31, 2013</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 - INTERVAL METERS</v>
          </cell>
          <cell r="I9" t="str">
            <v>Low Voltage Service Charge</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(CO-GENERATION)</v>
          </cell>
          <cell r="I10" t="str">
            <v>Low Voltage Service Rate</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v>
          </cell>
          <cell r="I11" t="str">
            <v>Low Voltage Volumetric Rate</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Mechanism (SSM) Recovery (2012) - effective until April 30, 2014</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Minimum Distribution Charge - per KW of maximum billing demand in the previous 11 months</v>
          </cell>
        </row>
        <row r="14">
          <cell r="A14" t="str">
            <v>GENERAL SERVICE 3,000 TO 4,999 KW - INTERMEDIATE USE</v>
          </cell>
          <cell r="I14" t="str">
            <v>Monthly Distribution Wheeling Service Rate - Dedicated LV Line</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INTERVAL METERED</v>
          </cell>
          <cell r="I15" t="str">
            <v>Monthly Distribution Wheeling Service Rate - Hydro One Networks</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TIME OF USE</v>
          </cell>
          <cell r="I16" t="str">
            <v>Monthly Distribution Wheeling Service Rate - Shared LV Line</v>
          </cell>
          <cell r="Z16" t="str">
            <v>Dispute Test – Commercial self contained -- MC</v>
          </cell>
          <cell r="AA16" t="str">
            <v>Disconnect/Reconnect at pole – during regular hours</v>
          </cell>
        </row>
        <row r="17">
          <cell r="A17" t="str">
            <v>GENERAL SERVICE 3,000 TO 4,999 KW</v>
          </cell>
          <cell r="I17" t="str">
            <v>Monthly Distribution Wheeling Service Rate - Waterloo North Hydro</v>
          </cell>
          <cell r="Z17" t="str">
            <v>Dispute Test – Commercial TT -- MC</v>
          </cell>
          <cell r="AA17" t="str">
            <v>Disconnect/Reconnect Charge – At Meter – After Hours</v>
          </cell>
        </row>
        <row r="18">
          <cell r="A18" t="str">
            <v>GENERAL SERVICE 50 TO 1,000 KW - INTERVAL METERS</v>
          </cell>
          <cell r="I18" t="str">
            <v>Rate Rider for Application of Tax Change - effective until April 30, 2014</v>
          </cell>
          <cell r="Z18" t="str">
            <v>Dispute Test – Residential</v>
          </cell>
          <cell r="AA18" t="str">
            <v>Disconnect/Reconnect Charge – At Meter – During Regular Hours</v>
          </cell>
        </row>
        <row r="19">
          <cell r="A19" t="str">
            <v>GENERAL SERVICE 50 TO 1,000 KW - NON INTERVAL METERS</v>
          </cell>
          <cell r="I19" t="str">
            <v>Rate Rider for Application of Tax Change - effective until December 31, 2013</v>
          </cell>
          <cell r="Z19" t="str">
            <v>Duplicate Invoices for previous billing</v>
          </cell>
          <cell r="AA19" t="str">
            <v>Disconnect/Reconnect Charge – At Pole – After Hours</v>
          </cell>
        </row>
        <row r="20">
          <cell r="A20" t="str">
            <v>GENERAL SERVICE 50 TO 1,000 KW</v>
          </cell>
          <cell r="I20" t="str">
            <v>Rate Rider for Application of Tax Change - Hydro One Networks - effective until April 30, 2014</v>
          </cell>
          <cell r="Z20" t="str">
            <v>Easement Letter</v>
          </cell>
          <cell r="AA20" t="str">
            <v>Disconnect/Reconnect Charge – At Pole – During Regular Hours</v>
          </cell>
        </row>
        <row r="21">
          <cell r="A21" t="str">
            <v>GENERAL SERVICE 50 TO 1,499 KW - INTERVAL METERED</v>
          </cell>
          <cell r="I21" t="str">
            <v>Rate Rider for Application of Tax Change - Waterloo North Hydro - effective until April 30, 2014</v>
          </cell>
          <cell r="Z21" t="str">
            <v>Income Tax Letter</v>
          </cell>
          <cell r="AA21" t="str">
            <v>Disconnect/Reconnect Charges for non payment of account - At Meter After Hours</v>
          </cell>
        </row>
        <row r="22">
          <cell r="A22" t="str">
            <v>GENERAL SERVICE 50 TO 1,499 KW</v>
          </cell>
          <cell r="I22" t="str">
            <v>Rate Rider for Application of Tax Change (2013) - effective until April 30, 2014</v>
          </cell>
          <cell r="Z22" t="str">
            <v>Interval Meter Interrogation</v>
          </cell>
          <cell r="AA22" t="str">
            <v>Disconnect/Reconnect charges for non payment of account – at meter after regular hours</v>
          </cell>
        </row>
        <row r="23">
          <cell r="A23" t="str">
            <v>GENERAL SERVICE 50 TO 2,499 KW</v>
          </cell>
          <cell r="I23" t="str">
            <v>Rate Rider for Application of Tax Change (per connection) - effective until April 30, 2014</v>
          </cell>
          <cell r="Z23" t="str">
            <v>Interval meter request change</v>
          </cell>
          <cell r="AA23" t="str">
            <v>Disconnect/Reconnect Charges for non payment of account - At Meter During Regular Hours</v>
          </cell>
        </row>
        <row r="24">
          <cell r="A24" t="str">
            <v>GENERAL SERVICE 50 TO 2,999 KW - INTERVAL METERED</v>
          </cell>
          <cell r="I24" t="str">
            <v>Rate Rider for Application of Tax Change Dedicated LV Line - effective until April 30, 2014</v>
          </cell>
          <cell r="Z24" t="str">
            <v>Legal letter</v>
          </cell>
          <cell r="AA24" t="str">
            <v>Disconnect/Reconnect charges for non payment of account – at meter during regular hours</v>
          </cell>
        </row>
        <row r="25">
          <cell r="A25" t="str">
            <v>GENERAL SERVICE 50 TO 2,999 KW - TIME OF USE</v>
          </cell>
          <cell r="I25" t="str">
            <v>Rate Rider for Application of Tax Change Shared LV Line - effective until April 30, 2014</v>
          </cell>
          <cell r="Z25" t="str">
            <v>Legal letter charge</v>
          </cell>
          <cell r="AA25" t="str">
            <v>Disconnect/Reconnect charges for non payment of account – at pole after regular hours</v>
          </cell>
        </row>
        <row r="26">
          <cell r="A26" t="str">
            <v>GENERAL SERVICE 50 TO 2,999 KW</v>
          </cell>
          <cell r="I26" t="str">
            <v>Rate Rider for Deferral/Variance Account (2012) - effective unitl April 30, 2016</v>
          </cell>
          <cell r="Z26" t="str">
            <v>Meter dispute charge plus Measurement Canada fees (if meter found correct)</v>
          </cell>
          <cell r="AA26" t="str">
            <v>Disconnect/Reconnect charges for non payment of account – at pole during regular hours</v>
          </cell>
        </row>
        <row r="27">
          <cell r="A27" t="str">
            <v>GENERAL SERVICE 50 TO 4,999 KW - INTERVAL METERED</v>
          </cell>
          <cell r="I27" t="str">
            <v>Rate Rider for Deferral/Variance Account Disposition (2012) - effective until April 30, 2016</v>
          </cell>
          <cell r="Z27" t="str">
            <v>Notification charge</v>
          </cell>
          <cell r="AA27" t="str">
            <v>Disconnect/Reconnection for &gt;300 volts - after regular hours</v>
          </cell>
        </row>
        <row r="28">
          <cell r="A28" t="str">
            <v>GENERAL SERVICE 50 TO 4,999 KW - TIME OF USE</v>
          </cell>
          <cell r="I28" t="str">
            <v>Rate Rider for Deferral/Variance Account Disposition (2013) - effective until April 30, 2014</v>
          </cell>
          <cell r="Z28" t="str">
            <v>Pulling Post Dated Cheques</v>
          </cell>
          <cell r="AA28" t="str">
            <v>Disconnect/Reconnection for &gt;300 volts - during regular hours</v>
          </cell>
        </row>
        <row r="29">
          <cell r="A29" t="str">
            <v>GENERAL SERVICE 50 TO 4,999 KW (COGENERATION)</v>
          </cell>
          <cell r="I29" t="str">
            <v>Rate Rider for Deferral/Variance Account Dispositon (2012) - effective until April 30, 2016</v>
          </cell>
          <cell r="Z29" t="str">
            <v>Request for other billing information</v>
          </cell>
          <cell r="AA29" t="str">
            <v>Disposal of Concrete Poles</v>
          </cell>
        </row>
        <row r="30">
          <cell r="A30" t="str">
            <v>GENERAL SERVICE 50 TO 4,999 KW (FORMERLY TIME OF USE)</v>
          </cell>
          <cell r="I30" t="str">
            <v>Rate Rider for Disposition of Capital Gain - effective until April 30, 2014</v>
          </cell>
          <cell r="Z30" t="str">
            <v>Returned cheque (plus bank charges)</v>
          </cell>
          <cell r="AA30" t="str">
            <v>Dispute Test – Commercial TT -- MC</v>
          </cell>
        </row>
        <row r="31">
          <cell r="A31" t="str">
            <v>GENERAL SERVICE 50 TO 4,999 KW</v>
          </cell>
          <cell r="I31" t="str">
            <v>Rate Rider for Disposition of Deferral/Variance Accounts - effective until August 31, 2013</v>
          </cell>
          <cell r="Z31" t="str">
            <v>Returned cheque charge (plus bank charges)</v>
          </cell>
          <cell r="AA31" t="str">
            <v>Install/Remove load control device – after regular hours</v>
          </cell>
        </row>
        <row r="32">
          <cell r="A32" t="str">
            <v>GENERAL SERVICE 50 TO 499 KW</v>
          </cell>
          <cell r="I32" t="str">
            <v>Rate Rider for Disposition of Deferral/Variance Accounts (2010) - effective until April 30, 2014</v>
          </cell>
          <cell r="Z32" t="str">
            <v>Special Billing Service (aggregation)</v>
          </cell>
          <cell r="AA32" t="str">
            <v>Install/Remove load control device – during regular hours</v>
          </cell>
        </row>
        <row r="33">
          <cell r="A33" t="str">
            <v>GENERAL SERVICE 50 TO 699 KW</v>
          </cell>
          <cell r="I33" t="str">
            <v>Rate Rider for Disposition of Deferral/Variance Accounts (2011) - effective until April 30, 2014</v>
          </cell>
          <cell r="Z33" t="str">
            <v>Special Billing Service (sub-metering charge per meter)</v>
          </cell>
          <cell r="AA33" t="str">
            <v>Interval Meter Interrogation</v>
          </cell>
        </row>
        <row r="34">
          <cell r="A34" t="str">
            <v>GENERAL SERVICE 50 TO 999 KW - INTERVAL METERED</v>
          </cell>
          <cell r="I34" t="str">
            <v>Rate Rider for Disposition of Deferral/Variance Accounts (2011) - effective until April 30, 2015</v>
          </cell>
          <cell r="Z34" t="str">
            <v>Special meter reads</v>
          </cell>
          <cell r="AA34" t="str">
            <v>Interval Meter Load Management Tool Charge $/month</v>
          </cell>
        </row>
        <row r="35">
          <cell r="A35" t="str">
            <v>GENERAL SERVICE 50 TO 999 KW</v>
          </cell>
          <cell r="I35" t="str">
            <v>Rate Rider for Disposition of Deferral/Variance Accounts (2011) - effective until April 30, 2016</v>
          </cell>
          <cell r="Z35" t="str">
            <v>Statement of Account</v>
          </cell>
          <cell r="AA35" t="str">
            <v>Interval meter request change</v>
          </cell>
        </row>
        <row r="36">
          <cell r="A36" t="str">
            <v>GENERAL SERVICE 500 TO 4,999 KW</v>
          </cell>
          <cell r="I36" t="str">
            <v>Rate Rider for Disposition of Deferral/Variance Accounts (2012) - effective until April 30, 2014</v>
          </cell>
          <cell r="Z36" t="str">
            <v>Unprocessed Payment Charge (plus bank charges)</v>
          </cell>
          <cell r="AA36" t="str">
            <v>Late Payment – per annum</v>
          </cell>
        </row>
        <row r="37">
          <cell r="A37" t="str">
            <v>GENERAL SERVICE 700 TO 4,999 KW</v>
          </cell>
          <cell r="I37" t="str">
            <v>Rate Rider for Disposition of Deferral/Variance Accounts (2012) - effective until April 30, 2015</v>
          </cell>
          <cell r="AA37" t="str">
            <v>Late Payment – per month</v>
          </cell>
        </row>
        <row r="38">
          <cell r="A38" t="str">
            <v>GENERAL SERVICE DEMAND BILLED (50 KW AND ABOVE) [GSD]</v>
          </cell>
          <cell r="I38" t="str">
            <v>Rate Rider for Disposition of Deferral/Variance Accounts (2012) - effective until April 30, 2016</v>
          </cell>
          <cell r="AA38" t="str">
            <v>Layout fees</v>
          </cell>
        </row>
        <row r="39">
          <cell r="A39" t="str">
            <v>GENERAL SERVICE ENERGY BILLED (LESS THAN 50 KW) [GSE-METERED]</v>
          </cell>
          <cell r="I39" t="str">
            <v>Rate Rider for Disposition of Deferral/Variance Accounts (2012) - effective until December 31, 2013</v>
          </cell>
          <cell r="AA39" t="str">
            <v>Meter dispute charge plus Measurement Canada fees (if meter found correct)</v>
          </cell>
        </row>
        <row r="40">
          <cell r="A40" t="str">
            <v>GENERAL SERVICE ENERGY BILLED (LESS THAN TO 50 KW) [GSE-UNMETERED]</v>
          </cell>
          <cell r="I40" t="str">
            <v>Rate Rider for Disposition of Deferral/Variance Accounts (2012) - effective until December 31, 2013 Applicable in the service area excluding the former service area of Clinton Power</v>
          </cell>
          <cell r="AA40" t="str">
            <v>Meter Interrogation Charge</v>
          </cell>
        </row>
        <row r="41">
          <cell r="A41" t="str">
            <v>GENERAL SERVICE EQUAL TO OR GREATER THAN 1,500 KW - INTERVAL METERED</v>
          </cell>
          <cell r="I41" t="str">
            <v>Rate Rider for Disposition of Deferral/Variance Accounts (2012) - effective until December 31, 2013 Applicable in the service area excluding the former service areas of Clinton Power and 
West Perth Power</v>
          </cell>
          <cell r="AA41" t="str">
            <v>Missed Service Appointment</v>
          </cell>
        </row>
        <row r="42">
          <cell r="A42" t="str">
            <v>GENERAL SERVICE EQUAL TO OR GREATER THAN 1,500 KW</v>
          </cell>
          <cell r="I42" t="str">
            <v>Rate Rider for Disposition of Deferral/Variance Accounts (2012) - effective until December 31, 2013 Applicable only in the former service area of West Perth Power</v>
          </cell>
          <cell r="AA42" t="str">
            <v>Norfolk Pole Rentals – Billed</v>
          </cell>
        </row>
        <row r="43">
          <cell r="A43" t="str">
            <v>GENERAL SERVICE GREATER THAN 1,000 KW</v>
          </cell>
          <cell r="I43" t="str">
            <v>Rate Rider for Disposition of Deferral/Variance Accounts (2012) - effective until December 31, 2015</v>
          </cell>
          <cell r="AA43" t="str">
            <v>Optional Interval/TOU Meter charge $/month</v>
          </cell>
        </row>
        <row r="44">
          <cell r="A44" t="str">
            <v>GENERAL SERVICE INTERMEDIATE 1,000 TO 4,999 KW</v>
          </cell>
          <cell r="I44" t="str">
            <v>Rate Rider for Disposition of Deferral/Variance Accounts (2012) - effective until December 31, 2016 Applicable only in the former service area of Clinton Power</v>
          </cell>
          <cell r="AA44" t="str">
            <v>Overtime Locate</v>
          </cell>
        </row>
        <row r="45">
          <cell r="A45" t="str">
            <v>GENERAL SERVICE INTERMEDIATE RATE CLASS 1,000 TO 4,999 KW (FORMERLY GENERAL SERVICE &gt; 50 KW CUSTOMERS)</v>
          </cell>
          <cell r="I45" t="str">
            <v>Rate Rider for Disposition of Deferral/Variance Accounts (2012) - effective until February 28, 2013</v>
          </cell>
          <cell r="AA45" t="str">
            <v>Owner Requested Disconnection/Reconnection – after regular hours</v>
          </cell>
        </row>
        <row r="46">
          <cell r="A46" t="str">
            <v>GENERAL SERVICE INTERMEDIATE RATE CLASS 1,000 TO 4,999 KW (FORMERLY LARGE USE CUSTOMERS)</v>
          </cell>
          <cell r="I46" t="str">
            <v>Rate Rider for Disposition of Deferral/Variance Accounts (2012) - effective until June 30, 2014</v>
          </cell>
          <cell r="AA46" t="str">
            <v>Owner Requested Disconnection/Reconnection – during regular hours</v>
          </cell>
        </row>
        <row r="47">
          <cell r="A47" t="str">
            <v>GENERAL SERVICE LESS THAN 50 KW - SINGLE PHASE ENERGY-BILLED [G1]</v>
          </cell>
          <cell r="I47" t="str">
            <v>Rate Rider for Disposition of Deferral/Variance Accounts (2012) - effective until March 31, 2013</v>
          </cell>
          <cell r="AA47" t="str">
            <v>Returned cheque (plus bank charges)</v>
          </cell>
        </row>
        <row r="48">
          <cell r="A48" t="str">
            <v>GENERAL SERVICE LESS THAN 50 KW - THREE PHASE ENERGY-BILLED [G3]</v>
          </cell>
          <cell r="I48" t="str">
            <v>Rate Rider for Disposition of Deferral/Variance Accounts (2012) - effective until October 31, 2013</v>
          </cell>
          <cell r="AA48" t="str">
            <v>Rural system expansion / line connection fee</v>
          </cell>
        </row>
        <row r="49">
          <cell r="A49" t="str">
            <v>GENERAL SERVICE LESS THAN 50 KW - TRANSMISSION CLASS ENERGY-BILLED [T]</v>
          </cell>
          <cell r="I49" t="str">
            <v>Rate Rider for Disposition of Deferral/Variance Accounts (2013) - effective until April 30, 2014</v>
          </cell>
          <cell r="AA49" t="str">
            <v>Same Day Open Trench</v>
          </cell>
        </row>
        <row r="50">
          <cell r="A50" t="str">
            <v>GENERAL SERVICE LESS THAN 50 KW - URBAN ENERGY-BILLED [UG]</v>
          </cell>
          <cell r="I50" t="str">
            <v>Rate Rider for Disposition of Deferral/Variance Accounts (2013) - effective until April 30, 2015</v>
          </cell>
          <cell r="AA50" t="str">
            <v>Scheduled Day Open Trench</v>
          </cell>
        </row>
        <row r="51">
          <cell r="A51" t="str">
            <v>GENERAL SERVICE LESS THAN 50 KW</v>
          </cell>
          <cell r="I51" t="str">
            <v>Rate Rider for Disposition of Deferral/Variance Accounts (2013) - effective until April 30, 2017</v>
          </cell>
          <cell r="AA51" t="str">
            <v>Service call – after regular hours</v>
          </cell>
        </row>
        <row r="52">
          <cell r="A52" t="str">
            <v>GENERAL SERVICE SINGLE PHASE - G1</v>
          </cell>
          <cell r="I52" t="str">
            <v>Rate Rider for Disposition of Deferral/Variance Accounts (2013) - effective until December 31, 2013</v>
          </cell>
          <cell r="AA52" t="str">
            <v>Service call – customer owned equipment</v>
          </cell>
        </row>
        <row r="53">
          <cell r="A53" t="str">
            <v>GENERAL SERVICE THREE PHASE - G3</v>
          </cell>
          <cell r="I53" t="str">
            <v>Rate Rider for Disposition of Deferred PILs Variance Account 1562 - effective until April 30, 2014</v>
          </cell>
          <cell r="AA53" t="str">
            <v>Service Call – Customer-owned Equipment – After Regular Hours</v>
          </cell>
        </row>
        <row r="54">
          <cell r="A54" t="str">
            <v>INTERMEDIATE USERS</v>
          </cell>
          <cell r="I54" t="str">
            <v>Rate Rider for Disposition of Deferred PILs Variance Account 1562 - effective until December 31, 2013</v>
          </cell>
          <cell r="AA54" t="str">
            <v>Service Call – Customer-owned Equipment – During Regular Hours</v>
          </cell>
        </row>
        <row r="55">
          <cell r="A55" t="str">
            <v>INTERMEDIATE WITH SELF GENERATION</v>
          </cell>
          <cell r="I55" t="str">
            <v>Rate Rider for Disposition of Deferred PILs Variance Account 1562 - effective until March 31, 2016</v>
          </cell>
          <cell r="AA55" t="str">
            <v>Service Charge for onsite interrogation of interval meter due to customer phone line failure - required weekly until line repaired $ 6</v>
          </cell>
        </row>
        <row r="56">
          <cell r="A56" t="str">
            <v>LARGE USE - 3TS</v>
          </cell>
          <cell r="I56" t="str">
            <v>Rate Rider for Disposition of Deferred PILs Variance Account 1562 - effective until November 30, 2013</v>
          </cell>
          <cell r="AA56" t="str">
            <v>Service Layout - Commercial</v>
          </cell>
        </row>
        <row r="57">
          <cell r="A57" t="str">
            <v>LARGE USE - FORD ANNEX</v>
          </cell>
          <cell r="I57" t="str">
            <v>Rate Rider for Disposition of Deferred PILs Variance Account 1562 - effective until October 31, 2013</v>
          </cell>
          <cell r="AA57" t="str">
            <v>Service Layout - ResidentiaI</v>
          </cell>
        </row>
        <row r="58">
          <cell r="A58" t="str">
            <v>LARGE USE - REGULAR</v>
          </cell>
          <cell r="I58" t="str">
            <v>Rate Rider for Disposition of Deferred PILs Variance Account 1562 (2012) - effective until April 30, 2015</v>
          </cell>
          <cell r="AA58" t="str">
            <v>Special Billing Service (sub-metering charge per meter)</v>
          </cell>
        </row>
        <row r="59">
          <cell r="A59" t="str">
            <v>LARGE USE &gt; 5000 KW</v>
          </cell>
          <cell r="I59" t="str">
            <v>Rate Rider for Disposition of Deferred PILs Variance Account 1562 (per connection) (2012) - effective until April 30, 2015</v>
          </cell>
          <cell r="AA59" t="str">
            <v>Special meter reads</v>
          </cell>
        </row>
        <row r="60">
          <cell r="A60" t="str">
            <v>LARGE USE</v>
          </cell>
          <cell r="I60" t="str">
            <v>Rate Rider for Disposition of Global Adjustment Sub-Account - effective until November 30, 2013 
 Applicable only for Non-RPP Customers</v>
          </cell>
          <cell r="AA60" t="str">
            <v>Specific Charge for Access to the Power Poles - $/pole/year</v>
          </cell>
        </row>
        <row r="61">
          <cell r="A61" t="str">
            <v>microFIT</v>
          </cell>
          <cell r="I61" t="str">
            <v>Rate Rider for Disposition of Global Adjustment Sub-Account - effective until November 30, 2013 Applicable only for Non-RPP Customers</v>
          </cell>
          <cell r="AA61" t="str">
            <v>Specific Charge for Bell Canada Access to the Power Poles – per pole/year</v>
          </cell>
        </row>
        <row r="62">
          <cell r="A62" t="str">
            <v>RESIDENTIAL - HENSALL</v>
          </cell>
          <cell r="I62" t="str">
            <v>Rate Rider for Disposition of Global Adjustment Sub-Account (2010) - effective until April 30, 2014 Applicable only for Non-RPP Customers</v>
          </cell>
          <cell r="AA62" t="str">
            <v>Switching for company maintenance – Charge based on Time and Materials</v>
          </cell>
        </row>
        <row r="63">
          <cell r="A63" t="str">
            <v>RESIDENTIAL - HIGH DENSITY [R1]</v>
          </cell>
          <cell r="I63" t="str">
            <v>Rate Rider for Disposition of Global Adjustment Sub-Account (2011) - effective until April 30, 2014 Applicable only for Non-RPP Customers</v>
          </cell>
          <cell r="AA63" t="str">
            <v>Temporary Service – Install &amp; remove – overhead – no transformer</v>
          </cell>
        </row>
        <row r="64">
          <cell r="A64" t="str">
            <v>RESIDENTIAL - LOW DENSITY [R2]</v>
          </cell>
          <cell r="I64" t="str">
            <v>Rate Rider for Disposition of Global Adjustment Sub-Account (2011) - effective until April 30, 2015 Applicable only for Non-RPP Customers</v>
          </cell>
          <cell r="AA64" t="str">
            <v>Temporary Service – Install &amp; remove – overhead – with transformer</v>
          </cell>
        </row>
        <row r="65">
          <cell r="A65" t="str">
            <v>RESIDENTIAL - MEDIUM DENSITY [R1]</v>
          </cell>
          <cell r="I65" t="str">
            <v>Rate Rider for Disposition of Global Adjustment Sub-Account (2011) - effective until April 30, 2016 Applicable only for Non-RPP Customers</v>
          </cell>
          <cell r="AA65" t="str">
            <v>Temporary Service – Install &amp; remove – underground – no transformer</v>
          </cell>
        </row>
        <row r="66">
          <cell r="A66" t="str">
            <v>RESIDENTIAL - NORMAL DENSITY [R2]</v>
          </cell>
          <cell r="I66" t="str">
            <v>Rate Rider for Disposition of Global Adjustment Sub-Account (2012) - effective until April 30, 2014 Applicable only for Non-RPP Customers</v>
          </cell>
          <cell r="AA66" t="str">
            <v>Temporary service install &amp; remove – overhead – no transformer</v>
          </cell>
        </row>
        <row r="67">
          <cell r="A67" t="str">
            <v>RESIDENTIAL - TIME OF USE</v>
          </cell>
          <cell r="I67" t="str">
            <v>Rate Rider for Disposition of Global Adjustment Sub-Account (2012) - effective until April 30, 2015 Applicable only for Non-RPP Customers</v>
          </cell>
          <cell r="AA67" t="str">
            <v>Temporary Service Install &amp; Remove – Overhead – With Transformer</v>
          </cell>
        </row>
        <row r="68">
          <cell r="A68" t="str">
            <v>RESIDENTIAL - URBAN [UR]</v>
          </cell>
          <cell r="I68" t="str">
            <v>Rate Rider for Disposition of Global Adjustment Sub-Account (2012) - effective until April 30, 2015 Applicatble only for Non-RPP Customers</v>
          </cell>
          <cell r="AA68" t="str">
            <v>Temporary Service Install &amp; Remove – Underground – No Transformer</v>
          </cell>
        </row>
        <row r="69">
          <cell r="A69" t="str">
            <v>RESIDENTIAL REGULAR</v>
          </cell>
          <cell r="I69" t="str">
            <v>Rate Rider for Disposition of Global Adjustment Sub-Account (2012) - effective until April 30, 2016 Applicable only for Non-RPP Customers</v>
          </cell>
          <cell r="AA69" t="str">
            <v>Temporary service installation and removal – overhead – no transformer</v>
          </cell>
        </row>
        <row r="70">
          <cell r="A70" t="str">
            <v>RESIDENTIAL</v>
          </cell>
          <cell r="I70" t="str">
            <v>Rate Rider for Disposition of Global Adjustment Sub-Account (2012) - effective until December 31, 2013 Applicable only for Non-RPP Customers in the former service area of Clinton Power</v>
          </cell>
          <cell r="AA70" t="str">
            <v>Temporary service installation and removal – overhead – with transformer</v>
          </cell>
        </row>
        <row r="71">
          <cell r="A71" t="str">
            <v>RESIDENTIAL SUBURBAN SEASONAL</v>
          </cell>
          <cell r="I71" t="str">
            <v>Rate Rider for Disposition of Global Adjustment Sub-Account (2012) - effective until December 31, 2013 Applicable only for Non-RPP Customers in the former service area of West Perth Power</v>
          </cell>
          <cell r="AA71" t="str">
            <v>Temporary service installation and removal – underground – no transformer</v>
          </cell>
        </row>
        <row r="72">
          <cell r="A72" t="str">
            <v>RESIDENTIAL SUBURBAN</v>
          </cell>
          <cell r="I72" t="str">
            <v>Rate Rider for Disposition of Global Adjustment Sub-Account (2012) - effective until December 31, 2013 Applicable only for Non-RPP Customers in the service area excluding the former service areas of Clinton Power and West Perth Power</v>
          </cell>
        </row>
        <row r="73">
          <cell r="A73" t="str">
            <v>RESIDENTIAL SUBURBAN YEAR ROUND</v>
          </cell>
          <cell r="I73" t="str">
            <v>Rate Rider for Disposition of Global Adjustment Sub-Account (2012) - effective until February 28, 2013 Applicable only for Non-RPP Customers</v>
          </cell>
        </row>
        <row r="74">
          <cell r="A74" t="str">
            <v>RESIDENTIAL URBAN</v>
          </cell>
          <cell r="I74" t="str">
            <v>Rate Rider for Disposition of Global Adjustment Sub-Account (2012) - effective until June 30, 2014 Applicable only for Non-RPP Customers</v>
          </cell>
        </row>
        <row r="75">
          <cell r="A75" t="str">
            <v>RESIDENTIAL URBAN YEAR-ROUND</v>
          </cell>
          <cell r="I75" t="str">
            <v>Rate Rider for Disposition of Global Adjustment Sub-Account (2012) - effective until March 31, 2013 Applicable only for Non-RPP Customers</v>
          </cell>
        </row>
        <row r="76">
          <cell r="A76" t="str">
            <v>SEASONAL RESIDENTIAL - HIGH DENSITY [R3]</v>
          </cell>
          <cell r="I76" t="str">
            <v>Rate Rider for Disposition of Global Adjustment Sub-Account (2012) - effective until October 31, 2013 Applicable only for Non-RPP Customers</v>
          </cell>
        </row>
        <row r="77">
          <cell r="A77" t="str">
            <v>SEASONAL RESIDENTIAL - NORMAL DENSITY [R4]</v>
          </cell>
          <cell r="I77" t="str">
            <v>Rate Rider for Disposition of Global Adjustment Sub-Account (2013) - effective until April 30, 2014 Applicable only for Non-RPP Customers</v>
          </cell>
        </row>
        <row r="78">
          <cell r="A78" t="str">
            <v>SEASONAL RESIDENTIAL</v>
          </cell>
          <cell r="I78" t="str">
            <v>Rate Rider for Disposition of Global Adjustment Sub-Account (2013) - effective until April 30, 2015 Applicable only for Non-RPP Customers</v>
          </cell>
        </row>
        <row r="79">
          <cell r="A79" t="str">
            <v>SENTINEL LIGHTING</v>
          </cell>
          <cell r="I79" t="str">
            <v>Rate Rider for Disposition of Global Adjustment Sub-Account (2013) - effective until April 30, 2017 Applicable only for Non-RPP Customers</v>
          </cell>
        </row>
        <row r="80">
          <cell r="A80" t="str">
            <v>SMALL COMMERCIAL AND USL - PER CONNECTION</v>
          </cell>
          <cell r="I80" t="str">
            <v>Rate Rider for Disposition of Global Adjustment Sub-Account (2013) - effective until December 31, 2013 Applicable only for Non-RPP Customers</v>
          </cell>
        </row>
        <row r="81">
          <cell r="A81" t="str">
            <v>SMALL COMMERCIAL AND USL - PER METER</v>
          </cell>
          <cell r="I81" t="str">
            <v>Rate Rider for Disposition of Post Retirement Actuarial Gain - effective until March 31, 2025</v>
          </cell>
        </row>
        <row r="82">
          <cell r="A82" t="str">
            <v>STANDARD A GENERAL SERVICE AIR ACCESS</v>
          </cell>
          <cell r="I82" t="str">
            <v>Rate Rider for Disposition of Residual Hisotrical Smart Meter Costs - effective until April 30, 2015</v>
          </cell>
        </row>
        <row r="83">
          <cell r="A83" t="str">
            <v>STANDARD A GENERAL SERVICE ROAD/RAIL</v>
          </cell>
          <cell r="I83" t="str">
            <v>Rate Rider for Disposition of Residual Historical Smart Meter Costs - effective until April 30, 2013</v>
          </cell>
        </row>
        <row r="84">
          <cell r="A84" t="str">
            <v>STANDARD A RESIDENTIAL AIR ACCESS</v>
          </cell>
          <cell r="I84" t="str">
            <v>Rate Rider for Disposition of Residual Historical Smart Meter Costs - effective until April 30, 2014</v>
          </cell>
        </row>
        <row r="85">
          <cell r="A85" t="str">
            <v>STANDARD A RESIDENTIAL ROAD/RAIL</v>
          </cell>
          <cell r="I85" t="str">
            <v>Rate Rider for Disposition of Residual Historical Smart Meter Costs - effective until April 30, 2016</v>
          </cell>
        </row>
        <row r="86">
          <cell r="A86" t="str">
            <v>STANDBY - GENERAL SERVICE 1,000 - 5,000 KW</v>
          </cell>
          <cell r="I86" t="str">
            <v>Rate Rider for Disposition of Residual Historical Smart Meter Costs - effective until August 31, 2013</v>
          </cell>
        </row>
        <row r="87">
          <cell r="A87" t="str">
            <v>STANDBY - GENERAL SERVICE 50 - 1,000 KW</v>
          </cell>
          <cell r="I87" t="str">
            <v>Rate Rider for Disposition of Residual Historical Smart Meter Costs - effective until August 31, 2015</v>
          </cell>
        </row>
        <row r="88">
          <cell r="A88" t="str">
            <v>STANDBY - LARGE USE</v>
          </cell>
          <cell r="I88" t="str">
            <v>Rate Rider for Disposition of Residual Historical Smart Meter Costs - effective until December 31, 2013</v>
          </cell>
        </row>
        <row r="89">
          <cell r="A89" t="str">
            <v>STANDBY DISTRIBUTION SERVICE</v>
          </cell>
          <cell r="I89" t="str">
            <v>Rate Rider for Disposition of Residual Historical Smart Meter Costs - effective until December 31, 2014</v>
          </cell>
        </row>
        <row r="90">
          <cell r="A90" t="str">
            <v>STANDBY POWER - APPROVED ON AN INTERIM BASIS</v>
          </cell>
          <cell r="I90" t="str">
            <v>Rate Rider for Disposition of Residual Historical Smart Meter Costs - effective until December 31, 2015</v>
          </cell>
        </row>
        <row r="91">
          <cell r="A91" t="str">
            <v>STANDBY POWER GENERAL SERVICE 1,500 TO 4,999 KW</v>
          </cell>
          <cell r="I91" t="str">
            <v>Rate Rider for Disposition of Residual Historical Smart Meter Costs - effective until March 31, 2013</v>
          </cell>
        </row>
        <row r="92">
          <cell r="A92" t="str">
            <v>STANDBY POWER GENERAL SERVICE 50 TO 1,499 KW</v>
          </cell>
          <cell r="I92" t="str">
            <v>Rate Rider for Disposition of Residual Historical Smart Meter Costs - effective until November 30, 2013</v>
          </cell>
        </row>
        <row r="93">
          <cell r="A93" t="str">
            <v>STANDBY POWER GENERAL SERVICE LARGE USE</v>
          </cell>
          <cell r="I93" t="str">
            <v>Rate Rider for Disposition of Residual Historical Smart Meter Costs - effective until October 31, 2013</v>
          </cell>
        </row>
        <row r="94">
          <cell r="A94" t="str">
            <v>STANDBY POWER</v>
          </cell>
          <cell r="I94" t="str">
            <v>Rate Rider for Disposition of Residual Historical Smart Meter Costs - effective until September 30, 2014</v>
          </cell>
        </row>
        <row r="95">
          <cell r="A95" t="str">
            <v>STREET LIGHTING</v>
          </cell>
          <cell r="I95" t="str">
            <v>Rate Rider for Disposition of Residual Historical Smart Meter Costs - Non-Interval Metered 
 - effective until April 30, 2014</v>
          </cell>
        </row>
        <row r="96">
          <cell r="A96" t="str">
            <v>SUB TRANSMISSION [ST]</v>
          </cell>
          <cell r="I96" t="str">
            <v>Rate Rider for Disposition of Residual Historical Smart Meter Costs 2 - in effect until the effective 
 date of the next cost of service-based rate order</v>
          </cell>
        </row>
        <row r="97">
          <cell r="A97" t="str">
            <v>UNMETERED SCATTERED LOAD</v>
          </cell>
          <cell r="I97" t="str">
            <v>Rate Rider for Disposition of Residual Historical Smart Meter Costs 3 - in effect until the effective 
 date of the next cost of service-based rate order</v>
          </cell>
        </row>
        <row r="98">
          <cell r="A98" t="str">
            <v>URBAN GENERAL SERVICE DEMAND BILLED (50 KW AND ABOVE) [UGD]</v>
          </cell>
          <cell r="I98" t="str">
            <v>Rate Rider for Disposition of Residual Incremental Historical Smart Meter Costs - 
 effective until August 31, 2015</v>
          </cell>
        </row>
        <row r="99">
          <cell r="A99" t="str">
            <v>URBAN GENERAL SERVICE ENERGY BILLED (LESS THAN 50 KW) [UGE]</v>
          </cell>
          <cell r="I99" t="str">
            <v>Rate Rider for Disposition of Stranded Meter Costs - effective until April 30, 2016</v>
          </cell>
        </row>
        <row r="100">
          <cell r="A100" t="str">
            <v>WESTPORT SEWAGE TREATMENT PLANT</v>
          </cell>
          <cell r="I100" t="str">
            <v>Rate Rider for Global Adjustment Sub Account Disposition - effective until April 30, 2016 Applicable only for Non RPP Customers</v>
          </cell>
        </row>
        <row r="101">
          <cell r="A101" t="str">
            <v>YEAR-ROUND RESIDENTIAL - R2</v>
          </cell>
          <cell r="I101" t="str">
            <v>Rate Rider for Incremental Capital (2012) - effective until April 30, 2015</v>
          </cell>
        </row>
        <row r="102">
          <cell r="I102" t="str">
            <v>Rate Rider for Lost Revenue Adjustment (LRAM) Recovery/Shared Savings Mechanism Recovery 
 (2011) - effective until April 30, 2014</v>
          </cell>
        </row>
        <row r="103">
          <cell r="I103" t="str">
            <v>Rate Rider for Lost Revenue Adjustment Mechanism Variance Account (LRAMVA) (2011) – effective until April 30, 2014</v>
          </cell>
        </row>
        <row r="104">
          <cell r="I104" t="str">
            <v>Rate Rider for Lost Revenue Adjustment Mechanism Variance Account (LRAMVA) Recovery 
 (2011 CDM Activities) - effective until April 30, 2014</v>
          </cell>
        </row>
        <row r="105">
          <cell r="I105" t="str">
            <v>Rate Rider for Recover of Residual Historical Smart Meter Costs - effective until June 30, 2014</v>
          </cell>
        </row>
        <row r="106">
          <cell r="I106" t="str">
            <v>Rate Rider for Recovery of Deferred Revenue - effective until December 31, 2013</v>
          </cell>
        </row>
        <row r="107">
          <cell r="I107" t="str">
            <v>Rate Rider for Recovery of Forgone Revenue - effective until April 30, 2014</v>
          </cell>
        </row>
        <row r="108">
          <cell r="I108" t="str">
            <v>Rate Rider for Recovery of Green Energy Act related costs - effective until December 31, 2013</v>
          </cell>
        </row>
        <row r="109">
          <cell r="I109" t="str">
            <v>Rate Rider for Recovery of Incremental Capital (2013) - in effect until the effective date of the
 next cost of service-based rate order</v>
          </cell>
        </row>
        <row r="110">
          <cell r="I110" t="str">
            <v>Rate Rider for Recovery of Incremental Capital (2013) (per connection) - in effect until the effective date of 
 the next cost of service-based rate order</v>
          </cell>
        </row>
        <row r="111">
          <cell r="I111" t="str">
            <v>Rate Rider for Recovery of Incremental Capital Costs</v>
          </cell>
        </row>
        <row r="112">
          <cell r="I112" t="str">
            <v>Rate Rider for Recovery of Incremental Capital Costs - effective until April 30, 2014</v>
          </cell>
        </row>
        <row r="113">
          <cell r="I113" t="str">
            <v>Rate Rider for Recovery of Incremental Capital Costs - effective until April 30, 2015</v>
          </cell>
        </row>
        <row r="114">
          <cell r="I114" t="str">
            <v>Rate Rider for Recovery of Lost Revenue Adjustment Mechanism (LRAM) - effective until April 30, 2014</v>
          </cell>
        </row>
        <row r="115">
          <cell r="I115" t="str">
            <v>Rate Rider for Recovery of Lost Revenue Adjustment Mechanism (LRAM) - effective until April 30, 2016</v>
          </cell>
        </row>
        <row r="116">
          <cell r="I116" t="str">
            <v>Rate Rider for Recovery of Lost Revenue Adjustment Mechanism (LRAM) - effective until August 31, 2013</v>
          </cell>
        </row>
        <row r="117">
          <cell r="I117" t="str">
            <v>Rate Rider for Recovery of Lost Revenue Adjustment Mechanism (LRAM) - effective until December 31, 2013</v>
          </cell>
        </row>
        <row r="118">
          <cell r="I118" t="str">
            <v>Rate Rider for Recovery of Lost Revenue Adjustment Mechanism (LRAM) - effective until June 30, 2013</v>
          </cell>
        </row>
        <row r="119">
          <cell r="I119" t="str">
            <v>Rate Rider for Recovery of Lost Revenue Adjustment Mechanism (LRAM) - effective until November 30, 2013</v>
          </cell>
        </row>
        <row r="120">
          <cell r="I120" t="str">
            <v>Rate Rider for Recovery of Lost Revenue Adjustment Mechanism (LRAM) (2012) - effective until April 30, 2014</v>
          </cell>
        </row>
        <row r="121">
          <cell r="I121" t="str">
            <v>Rate Rider for Recovery of Lost Revenue Adjustment Mechanism (LRAM) (2012) - effective until February 28, 2013</v>
          </cell>
        </row>
        <row r="122">
          <cell r="I122" t="str">
            <v>Rate Rider for Recovery of Lost Revenue Adjustment Mechanism (LRAM) (2013) - effective until December 31, 2013</v>
          </cell>
        </row>
        <row r="123">
          <cell r="I123" t="str">
            <v>Rate Rider for Recovery of Lost Revenue Adjustment Mechanism (LRAM) (pre-2011 CDM Activities) - effective until April 30, 2014</v>
          </cell>
        </row>
        <row r="124">
          <cell r="I124" t="str">
            <v>Rate Rider for Recovery of Lost Revenue Adjustment Mechanism (LRAM)/Shared Savings</v>
          </cell>
        </row>
        <row r="125">
          <cell r="I125" t="str">
            <v>Rate Rider for Recovery of Lost Revenue Adjustment Mechanism (LRAM)/Shared Savings Mechanism (SSM) - effective until April 30, 2014</v>
          </cell>
        </row>
        <row r="126">
          <cell r="I126" t="str">
            <v>Rate Rider for Recovery of Lost Revenue Adjustment Mechanism (LRAM)/Shared Savings Mechanism (SSM) - effective until December 31, 2014 and applicable in the service area excluding the former service area of Clinton Power</v>
          </cell>
        </row>
        <row r="127">
          <cell r="I127" t="str">
            <v>Rate Rider for Recovery of Lost Revenue Adjustment Mechanism (LRAM)/Shared Savings Mechanism (SSM) - effective until December 31, 2014 and applicable in the service area excluding the former service areas of Clinton Power and West Perth Power</v>
          </cell>
        </row>
        <row r="128">
          <cell r="I128" t="str">
            <v>Rate Rider for Recovery of Lost Revenue Adjustment Mechanism (LRAM)/Shared Savings Mechanism (SSM) - effective until December 31, 2014 and applicable only in the former service area of Clinton Power</v>
          </cell>
        </row>
        <row r="129">
          <cell r="I129" t="str">
            <v>Rate Rider for Recovery of Lost Revenue Adjustment Mechanism (LRAM)/Shared Savings Mechanism (SSM) - effective until December 31, 2014 and applicable only in the former service area of West Perth Power</v>
          </cell>
        </row>
        <row r="130">
          <cell r="I130" t="str">
            <v>Rate Rider for Recovery of Lost Revenue Adjustment Mechanism (LRAM)/Shared Savings Mechanism (SSM) - effective until March 31, 2016</v>
          </cell>
        </row>
        <row r="131">
          <cell r="I131" t="str">
            <v>Rate Rider for Recovery of Lost Revenue Adjustment Mechanism (LRAM)/Shared Savings Mechanism (SSM) Recovery - effective until April 30, 2014</v>
          </cell>
        </row>
        <row r="132">
          <cell r="I132" t="str">
            <v>Rate Rider for Recovery of Lost Revenue Adjustment Mechanism (LRAM)/Shared Savings Mechanism (SSM) Recovery - effective until April 30, 2015</v>
          </cell>
        </row>
        <row r="133">
          <cell r="I133" t="str">
            <v>Rate Rider for Recovery of Lost Revenue Adjustment Mechanism (LRAM)/Shared Savings Mechanism (SSM) Recovery (2010) - effective until April 30, 2014</v>
          </cell>
        </row>
        <row r="134">
          <cell r="I134" t="str">
            <v>Rate Rider for Recovery of Lost Revenue Adjustment Mechanism (LRAM)/Shared Savings Mechanism (SSM) Recovery (2012) - effective until April 30, 2014</v>
          </cell>
        </row>
        <row r="135">
          <cell r="I135" t="str">
            <v>Rate Rider for Recovery of Lost Revenue Adjustment Mechanism (LRAM)/Shared Savings Mechanism (SSM) Recovery (2012) - effective until October 31, 2013</v>
          </cell>
        </row>
        <row r="136">
          <cell r="I136" t="str">
            <v>Rate Rider for Recovery of Residual Historical Smart Meter Costs - effective July 1, 2012 - April 30, 2016</v>
          </cell>
        </row>
        <row r="137">
          <cell r="I137" t="str">
            <v>Rate Rider for Recovery of Smart Meter Incremental Revenue Requirement - effective until the date of the next cost of service-based rate order</v>
          </cell>
        </row>
        <row r="138">
          <cell r="I138" t="str">
            <v>Rate Rider for Recovery of Smart Meter Incremental Revenue Requirement - in effect until the effective date of the next cost of service-based rate order</v>
          </cell>
        </row>
        <row r="139">
          <cell r="I139" t="str">
            <v>Rate Rider for Recovery of Smart Meter Incremental Revenue Requirement - Non-Interval Metered - in effect until the effective date of the next cost of service-based rate order</v>
          </cell>
        </row>
        <row r="140">
          <cell r="I140" t="str">
            <v>Rate Rider for Recovery of Smart Meter Incremental Revenue Requirements - in effect until the effective date of the next cost of service application</v>
          </cell>
        </row>
        <row r="141">
          <cell r="I141" t="str">
            <v>Rate Rider for Recovery of Smart Meter Stranded Assets - effective until April 30, 2016</v>
          </cell>
        </row>
        <row r="142">
          <cell r="I142" t="str">
            <v>Rate Rider for Recovery of Stranded Assets - effective until April 30, 2016</v>
          </cell>
        </row>
        <row r="143">
          <cell r="I143" t="str">
            <v>Rate Rider for Recovery of Stranded Meter Assets - effective July 1, 2012 - April 30, 2016</v>
          </cell>
        </row>
        <row r="144">
          <cell r="I144" t="str">
            <v>Rate Rider for Recovery of Stranded Meter Assets - effective until April 30, 2014</v>
          </cell>
        </row>
        <row r="145">
          <cell r="I145" t="str">
            <v>Rate Rider for Recovery of Stranded Meter Assets – effective until April 30, 2015</v>
          </cell>
        </row>
        <row r="146">
          <cell r="I146" t="str">
            <v>Rate Rider for Recovery of Stranded Meter Assets - effective until April 30, 2016</v>
          </cell>
        </row>
        <row r="147">
          <cell r="I147" t="str">
            <v>Rate Rider for Recovery of Stranded Meter Assets - effective until August 31, 2013</v>
          </cell>
        </row>
        <row r="148">
          <cell r="I148" t="str">
            <v>Rate Rider for Recovery of Stranded Meter Assets - effective until August 31, 2015</v>
          </cell>
        </row>
        <row r="149">
          <cell r="I149" t="str">
            <v>Rate Rider for Recovery of Stranded Meter Assets - effective until December 31, 2014</v>
          </cell>
        </row>
        <row r="150">
          <cell r="I150" t="str">
            <v>Rate Rider for Recovery of Stranded Meter Assets - effective until December 31, 2015</v>
          </cell>
        </row>
        <row r="151">
          <cell r="I151" t="str">
            <v>Rate Rider for Recovery of Stranded Meter Assets - effective until June 30, 2016</v>
          </cell>
        </row>
        <row r="152">
          <cell r="I152" t="str">
            <v>Rate Rider for Recovery of Stranded Meter Assets - effective until March 31, 2016</v>
          </cell>
        </row>
        <row r="153">
          <cell r="I153" t="str">
            <v>Rate Rider for Recovery of Stranded Meter Assets - effective until November 30, 2013</v>
          </cell>
        </row>
        <row r="154">
          <cell r="I154" t="str">
            <v>Rate Rider for Reversal of Deferral/Variance Account Disposition (2011) - effective until April 30, 2015</v>
          </cell>
        </row>
        <row r="155">
          <cell r="I155" t="str">
            <v>Rate Rider for Smart Meter Disposition - effective until October 31, 2013</v>
          </cell>
        </row>
        <row r="156">
          <cell r="I156" t="str">
            <v>Rate Rider for Smart Meter Incremental Revenue Requirement - in effect until the effective date of the next cost of service-based rate order</v>
          </cell>
        </row>
        <row r="157">
          <cell r="I157" t="str">
            <v>Rate Rider for Smart Metering Entity Charge - effective until October 31, 2018</v>
          </cell>
        </row>
        <row r="158">
          <cell r="I158" t="str">
            <v>Rate Rider for the disposition of Deferral/Variance Accounts Disposition (2013) - effective on an interim basis until April 30, 2014</v>
          </cell>
        </row>
        <row r="159">
          <cell r="I159" t="str">
            <v>Rate Rider for the disposition of Global Adjustment Sub-Account Disposition (2013) - effective on an interim basis until April 30, 2014 Applicable only for Non-RPP Customers</v>
          </cell>
        </row>
        <row r="160">
          <cell r="I160" t="str">
            <v>Retail Transmission Rate - Line and Transformation Connection Service Rate</v>
          </cell>
        </row>
        <row r="161">
          <cell r="I161" t="str">
            <v>Retail Transmission Rate - Line and Transformation Connection Service Rate - (less than 1,000 kW)</v>
          </cell>
        </row>
        <row r="162">
          <cell r="I162" t="str">
            <v>Retail Transmission Rate - Line and Transformation Connection Service Rate - Interval Metered</v>
          </cell>
        </row>
        <row r="163">
          <cell r="I163" t="str">
            <v>Retail Transmission Rate - Line and Transformation Connection Service Rate - Interval Metered (1,000 to 4,999 kW)</v>
          </cell>
        </row>
        <row r="164">
          <cell r="I164" t="str">
            <v>Retail Transmission Rate - Line and Transformation Connection Service Rate - Interval Metered (less than 1,000 kW)</v>
          </cell>
        </row>
        <row r="165">
          <cell r="I165" t="str">
            <v>Retail Transmission Rate - Line and Transformation Connection Service Rate - Interval Metered &lt; 1,000 kW</v>
          </cell>
        </row>
        <row r="166">
          <cell r="I166" t="str">
            <v>Retail Transmission Rate - Line and Transformation Connection Service Rate - Interval Metered &gt; 1,000 kW</v>
          </cell>
        </row>
        <row r="167">
          <cell r="I167" t="str">
            <v>Retail Transmission Rate - Line and Transformation Connection Service Rate FOR ALL SERVICE AREAS EXCEPT HENSALL</v>
          </cell>
        </row>
        <row r="168">
          <cell r="I168" t="str">
            <v>Retail Transmission Rate - Line Connection Service Rate</v>
          </cell>
        </row>
        <row r="169">
          <cell r="I169" t="str">
            <v>Retail Transmission Rate - Network Service Rate</v>
          </cell>
        </row>
        <row r="170">
          <cell r="I170" t="str">
            <v>Retail Transmission Rate - Network Service Rate - (less than 1,000 kW)</v>
          </cell>
        </row>
        <row r="171">
          <cell r="I171" t="str">
            <v>Retail Transmission Rate - Network Service Rate - Interval Metered</v>
          </cell>
        </row>
        <row r="172">
          <cell r="I172" t="str">
            <v>Retail Transmission Rate - Network Service Rate - Interval Metered (1,000 to 4,999 kW)</v>
          </cell>
        </row>
        <row r="173">
          <cell r="I173" t="str">
            <v>Retail Transmission Rate - Network Service Rate - Interval Metered (less than 1,000 kW)</v>
          </cell>
        </row>
        <row r="174">
          <cell r="I174" t="str">
            <v>Retail Transmission Rate - Network Service Rate - Interval Metered &gt; 1,000 kW</v>
          </cell>
        </row>
        <row r="175">
          <cell r="I175" t="str">
            <v>Retail Transmission Rate - Transformation Connection Service Rate</v>
          </cell>
        </row>
        <row r="176">
          <cell r="I176" t="str">
            <v>Rider for Global Adjustment Sub-Account Disposition (2012) - effective until April 30, 2016 Applicable only for Non-RPP Customers</v>
          </cell>
        </row>
        <row r="177">
          <cell r="I177" t="str">
            <v>Rural Rate Protection Charge</v>
          </cell>
        </row>
        <row r="178">
          <cell r="I178" t="str">
            <v>Sentinel lights (dusk-to-dawn) connected to unmetered wires will have a flat rate monthly energy charge added to the regular customer bill. Further servicing details are available in the distributor’s Conditions of Service.</v>
          </cell>
        </row>
        <row r="179">
          <cell r="I179" t="str">
            <v>Service Charge</v>
          </cell>
        </row>
        <row r="180">
          <cell r="I180" t="str">
            <v>Service Charge (per connection)</v>
          </cell>
        </row>
        <row r="181">
          <cell r="I181" t="str">
            <v>Service Charge (per customer)</v>
          </cell>
        </row>
        <row r="182">
          <cell r="I182" t="str">
            <v>Standard Supply Service - Administrative Charge (if applicable)</v>
          </cell>
        </row>
        <row r="183">
          <cell r="I183" t="str">
            <v>Standby Charge - for a month where standby power is not provided. The charge is applied to the amount of reserved load transfer capacity contracted or the amount of monthly peak load displaced by a generating facility</v>
          </cell>
        </row>
        <row r="184">
          <cell r="I184" t="str">
            <v>Standby Charge - for a month where standby power is not provided. The charge is applied to the contracted amount (e.g. nameplate rating of the generation facility).</v>
          </cell>
        </row>
        <row r="185">
          <cell r="I185" t="str">
            <v>Wholesale Market Service Rate</v>
          </cell>
        </row>
      </sheetData>
      <sheetData sheetId="90" refreshError="1"/>
      <sheetData sheetId="91" refreshError="1"/>
      <sheetData sheetId="92" refreshError="1"/>
      <sheetData sheetId="93">
        <row r="9">
          <cell r="I9">
            <v>17.53</v>
          </cell>
        </row>
      </sheetData>
      <sheetData sheetId="94" refreshError="1"/>
      <sheetData sheetId="95">
        <row r="10">
          <cell r="F10">
            <v>9.9825011280451508E-4</v>
          </cell>
        </row>
      </sheetData>
      <sheetData sheetId="96" refreshError="1"/>
      <sheetData sheetId="97">
        <row r="9">
          <cell r="F9">
            <v>7.1999999999999998E-3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BD94"/>
  <sheetViews>
    <sheetView showGridLines="0" tabSelected="1" topLeftCell="A10" zoomScale="93" zoomScaleNormal="93" workbookViewId="0">
      <pane xSplit="5" ySplit="13" topLeftCell="X23" activePane="bottomRight" state="frozen"/>
      <selection activeCell="A47" sqref="A47:D47"/>
      <selection pane="topRight" activeCell="A47" sqref="A47:D47"/>
      <selection pane="bottomLeft" activeCell="A47" sqref="A47:D47"/>
      <selection pane="bottomRight" activeCell="Y27" sqref="Y27"/>
    </sheetView>
  </sheetViews>
  <sheetFormatPr defaultColWidth="9.1328125" defaultRowHeight="12.75" x14ac:dyDescent="0.35"/>
  <cols>
    <col min="1" max="1" width="2.1328125" style="1" customWidth="1"/>
    <col min="2" max="2" width="27" style="1" customWidth="1"/>
    <col min="3" max="3" width="1.265625" style="1" customWidth="1"/>
    <col min="4" max="4" width="13" style="1" bestFit="1" customWidth="1"/>
    <col min="5" max="5" width="1.265625" style="1" customWidth="1"/>
    <col min="6" max="6" width="10.73046875" style="1" hidden="1" customWidth="1"/>
    <col min="7" max="7" width="8.59765625" style="1" hidden="1" customWidth="1"/>
    <col min="8" max="8" width="9.73046875" style="1" hidden="1" customWidth="1"/>
    <col min="9" max="9" width="2.86328125" style="1" hidden="1" customWidth="1"/>
    <col min="10" max="10" width="10.73046875" style="1" hidden="1" customWidth="1"/>
    <col min="11" max="11" width="8.59765625" style="1" hidden="1" customWidth="1"/>
    <col min="12" max="12" width="9.73046875" style="1" hidden="1" customWidth="1"/>
    <col min="13" max="13" width="2.86328125" style="1" hidden="1" customWidth="1"/>
    <col min="14" max="14" width="9" style="1" hidden="1" customWidth="1"/>
    <col min="15" max="15" width="8.59765625" style="1" hidden="1" customWidth="1"/>
    <col min="16" max="16" width="3.86328125" style="1" hidden="1" customWidth="1"/>
    <col min="17" max="17" width="10.3984375" style="1" hidden="1" customWidth="1"/>
    <col min="18" max="18" width="8.59765625" style="1" hidden="1" customWidth="1"/>
    <col min="19" max="19" width="11.86328125" style="1" hidden="1" customWidth="1"/>
    <col min="20" max="20" width="2.86328125" style="1" hidden="1" customWidth="1"/>
    <col min="21" max="21" width="9" style="1" hidden="1" customWidth="1"/>
    <col min="22" max="22" width="10" style="1" hidden="1" customWidth="1"/>
    <col min="23" max="23" width="3.86328125" style="1" hidden="1" customWidth="1"/>
    <col min="24" max="24" width="9.1328125" style="1" customWidth="1"/>
    <col min="25" max="25" width="8.59765625" style="1" customWidth="1"/>
    <col min="26" max="26" width="9.73046875" style="1" customWidth="1"/>
    <col min="27" max="27" width="2.86328125" style="1" customWidth="1"/>
    <col min="28" max="28" width="10.1328125" style="1" customWidth="1"/>
    <col min="29" max="29" width="8.59765625" style="1" customWidth="1"/>
    <col min="30" max="30" width="11.3984375" style="1" bestFit="1" customWidth="1"/>
    <col min="31" max="31" width="2.86328125" style="1" customWidth="1"/>
    <col min="32" max="32" width="8" style="1" customWidth="1"/>
    <col min="33" max="33" width="8.59765625" style="1" customWidth="1"/>
    <col min="34" max="34" width="2.265625" style="1" customWidth="1"/>
    <col min="35" max="35" width="9.59765625" style="1" customWidth="1"/>
    <col min="36" max="36" width="8.59765625" style="1" customWidth="1"/>
    <col min="37" max="37" width="2.265625" style="1" customWidth="1"/>
    <col min="38" max="38" width="10.1328125" style="1" customWidth="1"/>
    <col min="39" max="39" width="8.59765625" style="1" customWidth="1"/>
    <col min="40" max="40" width="8.1328125" style="1" bestFit="1" customWidth="1"/>
    <col min="41" max="41" width="2.86328125" style="1" customWidth="1"/>
    <col min="42" max="42" width="7.73046875" style="1" customWidth="1"/>
    <col min="43" max="43" width="8.59765625" style="1" customWidth="1"/>
    <col min="44" max="44" width="2.265625" style="1" customWidth="1"/>
    <col min="45" max="45" width="9.59765625" style="1" customWidth="1"/>
    <col min="46" max="46" width="8.59765625" style="1" customWidth="1"/>
    <col min="47" max="47" width="1.1328125" style="1" customWidth="1"/>
    <col min="48" max="48" width="3.265625" style="1" customWidth="1"/>
    <col min="49" max="49" width="2.86328125" style="1" customWidth="1"/>
    <col min="50" max="50" width="10.3984375" style="1" bestFit="1" customWidth="1"/>
    <col min="51" max="51" width="8.59765625" style="1" customWidth="1"/>
    <col min="52" max="52" width="11.3984375" style="1" bestFit="1" customWidth="1"/>
    <col min="53" max="53" width="2.265625" style="1" customWidth="1"/>
    <col min="54" max="54" width="10.265625" style="1" bestFit="1" customWidth="1"/>
    <col min="55" max="55" width="8.59765625" style="1" customWidth="1"/>
    <col min="56" max="56" width="8.1328125" style="1" bestFit="1" customWidth="1"/>
    <col min="57" max="16384" width="9.1328125" style="1"/>
  </cols>
  <sheetData>
    <row r="1" spans="1:56" s="213" customFormat="1" ht="15" customHeight="1" x14ac:dyDescent="0.4">
      <c r="A1" s="222">
        <v>1</v>
      </c>
      <c r="B1" s="216" t="s">
        <v>88</v>
      </c>
      <c r="C1" s="214"/>
      <c r="D1" s="214" t="s">
        <v>278</v>
      </c>
      <c r="E1" s="221"/>
      <c r="F1" s="221"/>
      <c r="G1" s="221"/>
      <c r="H1" s="221"/>
      <c r="I1" s="221"/>
      <c r="J1" s="221"/>
      <c r="K1" s="221"/>
      <c r="P1"/>
      <c r="Q1" s="221"/>
      <c r="R1" s="221"/>
    </row>
    <row r="2" spans="1:56" s="213" customFormat="1" ht="15" customHeight="1" x14ac:dyDescent="0.45">
      <c r="A2" s="219"/>
      <c r="B2" s="216" t="s">
        <v>87</v>
      </c>
      <c r="C2" s="214"/>
      <c r="D2" s="220"/>
      <c r="E2" s="219"/>
      <c r="F2" s="219"/>
      <c r="G2" s="219"/>
      <c r="H2" s="219"/>
      <c r="I2" s="219"/>
      <c r="J2" s="219"/>
      <c r="K2" s="219"/>
      <c r="P2"/>
      <c r="Q2" s="219"/>
      <c r="R2" s="219"/>
    </row>
    <row r="3" spans="1:56" s="213" customFormat="1" ht="15" customHeight="1" x14ac:dyDescent="0.45">
      <c r="A3" s="219"/>
      <c r="B3" s="216" t="s">
        <v>86</v>
      </c>
      <c r="C3" s="214"/>
      <c r="D3" s="220"/>
      <c r="E3" s="219"/>
      <c r="F3" s="219"/>
      <c r="G3" s="219"/>
      <c r="H3" s="219"/>
      <c r="I3" s="219"/>
      <c r="J3" s="219"/>
      <c r="K3" s="219"/>
      <c r="P3"/>
    </row>
    <row r="4" spans="1:56" s="213" customFormat="1" ht="15" customHeight="1" x14ac:dyDescent="0.45">
      <c r="A4" s="219"/>
      <c r="B4" s="216" t="s">
        <v>85</v>
      </c>
      <c r="C4" s="214"/>
      <c r="D4" s="220"/>
      <c r="E4" s="219"/>
      <c r="F4" s="219"/>
      <c r="G4" s="219"/>
      <c r="H4" s="219"/>
      <c r="I4" s="218"/>
      <c r="J4" s="218"/>
      <c r="K4" s="218"/>
      <c r="P4"/>
      <c r="Q4" s="218"/>
      <c r="R4" s="218"/>
    </row>
    <row r="5" spans="1:56" s="213" customFormat="1" ht="15" customHeight="1" x14ac:dyDescent="0.4">
      <c r="B5" s="216" t="s">
        <v>84</v>
      </c>
      <c r="C5" s="214"/>
      <c r="D5" s="215"/>
      <c r="E5" s="217"/>
      <c r="P5"/>
    </row>
    <row r="6" spans="1:56" s="213" customFormat="1" ht="9" customHeight="1" x14ac:dyDescent="0.4">
      <c r="B6" s="216"/>
      <c r="C6" s="214"/>
      <c r="D6" s="214"/>
      <c r="P6"/>
    </row>
    <row r="7" spans="1:56" s="213" customFormat="1" ht="13.15" x14ac:dyDescent="0.4">
      <c r="B7" s="216" t="s">
        <v>83</v>
      </c>
      <c r="C7" s="214"/>
      <c r="D7" s="215"/>
      <c r="P7"/>
    </row>
    <row r="8" spans="1:56" s="213" customFormat="1" ht="15" customHeight="1" x14ac:dyDescent="0.35">
      <c r="C8" s="214"/>
      <c r="N8" s="1"/>
      <c r="O8"/>
      <c r="P8"/>
    </row>
    <row r="9" spans="1:56" ht="7.5" customHeight="1" x14ac:dyDescent="0.35">
      <c r="L9"/>
      <c r="M9"/>
      <c r="N9"/>
      <c r="O9"/>
      <c r="P9"/>
      <c r="S9"/>
      <c r="T9"/>
      <c r="U9"/>
      <c r="V9"/>
      <c r="W9"/>
      <c r="X9"/>
      <c r="Y9"/>
      <c r="Z9"/>
      <c r="AA9"/>
      <c r="AB9"/>
      <c r="AC9"/>
      <c r="AD9"/>
      <c r="AE9"/>
      <c r="AF9"/>
      <c r="AG9"/>
      <c r="AH9"/>
      <c r="AI9"/>
      <c r="AJ9"/>
      <c r="AK9"/>
      <c r="AL9"/>
      <c r="AM9"/>
      <c r="AN9"/>
      <c r="AO9"/>
      <c r="AP9"/>
      <c r="AQ9"/>
      <c r="AR9"/>
      <c r="AS9"/>
      <c r="AT9"/>
      <c r="AU9"/>
      <c r="AV9"/>
      <c r="AW9"/>
      <c r="AX9"/>
      <c r="AY9"/>
      <c r="AZ9"/>
      <c r="BA9"/>
      <c r="BB9"/>
      <c r="BC9"/>
      <c r="BD9"/>
    </row>
    <row r="10" spans="1:56" ht="18.75" customHeight="1" x14ac:dyDescent="0.5">
      <c r="B10" s="212" t="s">
        <v>82</v>
      </c>
      <c r="C10" s="212"/>
      <c r="D10" s="212"/>
      <c r="E10" s="212"/>
      <c r="F10" s="212"/>
      <c r="G10" s="212"/>
      <c r="H10" s="212"/>
      <c r="I10" s="212"/>
      <c r="J10" s="212"/>
      <c r="K10" s="212"/>
      <c r="L10" s="212"/>
      <c r="M10" s="212"/>
      <c r="N10" s="212"/>
      <c r="O10" s="212"/>
      <c r="P10"/>
      <c r="Q10" s="211" t="str">
        <f>B15&amp;" (i of ii)"</f>
        <v>Residential (i of ii)</v>
      </c>
      <c r="AN10" s="211"/>
      <c r="BD10" s="211"/>
    </row>
    <row r="11" spans="1:56" ht="18.75" hidden="1" customHeight="1" x14ac:dyDescent="0.5">
      <c r="B11" s="533" t="s">
        <v>81</v>
      </c>
      <c r="C11" s="533"/>
      <c r="D11" s="533"/>
      <c r="E11" s="533"/>
      <c r="F11" s="533"/>
      <c r="G11" s="533"/>
      <c r="H11" s="533"/>
      <c r="I11" s="533"/>
      <c r="J11" s="533"/>
      <c r="K11" s="533"/>
      <c r="L11" s="533"/>
      <c r="M11" s="533"/>
      <c r="N11" s="533"/>
      <c r="O11" s="533"/>
      <c r="P11"/>
      <c r="W11"/>
      <c r="AH11"/>
      <c r="AK11"/>
      <c r="AR11"/>
      <c r="AU11"/>
      <c r="BA11"/>
    </row>
    <row r="12" spans="1:56" ht="7.5" hidden="1" customHeight="1" x14ac:dyDescent="0.35">
      <c r="L12"/>
      <c r="M12"/>
      <c r="N12"/>
      <c r="O12"/>
      <c r="P12"/>
      <c r="S12"/>
      <c r="T12"/>
      <c r="U12"/>
      <c r="V12"/>
      <c r="W12"/>
      <c r="Z12"/>
      <c r="AA12"/>
      <c r="AD12"/>
      <c r="AE12"/>
      <c r="AF12"/>
      <c r="AG12"/>
      <c r="AH12"/>
      <c r="AI12"/>
      <c r="AJ12"/>
      <c r="AK12"/>
      <c r="AN12"/>
      <c r="AO12"/>
      <c r="AP12"/>
      <c r="AQ12"/>
      <c r="AR12"/>
      <c r="AS12"/>
      <c r="AT12"/>
      <c r="AU12"/>
      <c r="AZ12"/>
      <c r="BA12"/>
      <c r="BD12"/>
    </row>
    <row r="13" spans="1:56" ht="7.5" customHeight="1" x14ac:dyDescent="0.35">
      <c r="L13"/>
      <c r="M13"/>
      <c r="N13"/>
      <c r="O13"/>
      <c r="P13"/>
      <c r="S13"/>
      <c r="T13"/>
      <c r="U13"/>
      <c r="V13"/>
      <c r="W13"/>
      <c r="Z13"/>
      <c r="AA13"/>
      <c r="AD13"/>
      <c r="AE13"/>
      <c r="AF13"/>
      <c r="AG13"/>
      <c r="AH13"/>
      <c r="AI13"/>
      <c r="AJ13"/>
      <c r="AK13"/>
      <c r="AN13"/>
      <c r="AO13"/>
      <c r="AP13"/>
      <c r="AQ13"/>
      <c r="AR13"/>
      <c r="AS13"/>
      <c r="AT13"/>
      <c r="AU13"/>
      <c r="AZ13"/>
      <c r="BA13"/>
      <c r="BD13"/>
    </row>
    <row r="14" spans="1:56" ht="15" hidden="1" x14ac:dyDescent="0.4">
      <c r="B14" s="210" t="s">
        <v>80</v>
      </c>
      <c r="D14" s="7"/>
      <c r="E14" s="209"/>
      <c r="F14" s="209"/>
      <c r="G14" s="209"/>
      <c r="H14" s="209"/>
      <c r="I14" s="209"/>
      <c r="J14" s="209"/>
      <c r="K14" s="209"/>
      <c r="L14" s="209"/>
      <c r="M14" s="209"/>
      <c r="N14" s="209"/>
      <c r="O14" s="209"/>
    </row>
    <row r="15" spans="1:56" ht="15" x14ac:dyDescent="0.4">
      <c r="B15" s="208" t="s">
        <v>79</v>
      </c>
      <c r="C15" s="207"/>
      <c r="D15" s="206"/>
      <c r="E15" s="206"/>
      <c r="F15" s="202"/>
      <c r="G15" s="202"/>
      <c r="H15" s="202"/>
      <c r="I15" s="202"/>
      <c r="J15" s="205"/>
      <c r="K15" s="202"/>
      <c r="L15" s="202"/>
      <c r="M15" s="202"/>
      <c r="N15" s="202"/>
      <c r="O15" s="202"/>
      <c r="R15" s="202"/>
      <c r="S15" s="202"/>
      <c r="T15" s="202"/>
      <c r="U15" s="202"/>
      <c r="V15" s="202"/>
      <c r="X15" s="202"/>
      <c r="Y15" s="202"/>
      <c r="Z15" s="202"/>
      <c r="AA15" s="202"/>
      <c r="AB15" s="202"/>
      <c r="AC15" s="202"/>
      <c r="AD15" s="202"/>
      <c r="AE15" s="202"/>
      <c r="AF15" s="202"/>
      <c r="AG15" s="202"/>
      <c r="AI15" s="202"/>
      <c r="AJ15" s="202"/>
      <c r="AL15" s="202"/>
      <c r="AM15" s="202"/>
      <c r="AN15" s="202"/>
      <c r="AO15" s="202"/>
      <c r="AP15" s="202"/>
      <c r="AQ15" s="202"/>
      <c r="AS15" s="202"/>
      <c r="AT15" s="202"/>
      <c r="AX15" s="202"/>
      <c r="AY15" s="202"/>
      <c r="AZ15" s="202"/>
      <c r="BB15" s="202"/>
      <c r="BC15" s="202"/>
      <c r="BD15" s="202"/>
    </row>
    <row r="16" spans="1:56" ht="15" hidden="1" x14ac:dyDescent="0.4">
      <c r="B16" s="201" t="s">
        <v>78</v>
      </c>
      <c r="D16" s="204" t="s">
        <v>77</v>
      </c>
      <c r="E16" s="202"/>
      <c r="F16" s="202"/>
      <c r="G16" s="202"/>
      <c r="H16" s="202"/>
      <c r="I16" s="202"/>
      <c r="J16" s="202"/>
      <c r="K16" s="202"/>
      <c r="L16" s="202"/>
      <c r="M16" s="202"/>
      <c r="N16" s="202"/>
      <c r="O16" s="202"/>
      <c r="Q16" s="202"/>
      <c r="R16" s="202"/>
      <c r="S16" s="202"/>
      <c r="T16" s="202"/>
      <c r="U16" s="202"/>
      <c r="V16" s="202"/>
      <c r="X16" s="202"/>
      <c r="Y16" s="202"/>
      <c r="Z16" s="202"/>
      <c r="AA16" s="202"/>
      <c r="AB16" s="202"/>
      <c r="AC16" s="202"/>
      <c r="AD16" s="202"/>
      <c r="AE16" s="202"/>
      <c r="AF16" s="202"/>
      <c r="AG16" s="202"/>
      <c r="AI16" s="202"/>
      <c r="AJ16" s="202"/>
      <c r="AL16" s="202"/>
      <c r="AM16" s="202"/>
      <c r="AN16" s="202"/>
      <c r="AO16" s="202"/>
      <c r="AP16" s="202"/>
      <c r="AQ16" s="202"/>
      <c r="AS16" s="202"/>
      <c r="AT16" s="202"/>
      <c r="AX16" s="202"/>
      <c r="AY16" s="202"/>
      <c r="AZ16" s="202"/>
      <c r="BB16" s="202"/>
      <c r="BC16" s="202"/>
      <c r="BD16" s="202"/>
    </row>
    <row r="17" spans="2:56" ht="6.95" customHeight="1" x14ac:dyDescent="0.4">
      <c r="B17" s="203"/>
      <c r="D17" s="202"/>
      <c r="E17" s="202"/>
      <c r="F17" s="202"/>
      <c r="G17" s="202"/>
      <c r="H17" s="202"/>
      <c r="I17" s="202"/>
      <c r="J17" s="202"/>
      <c r="K17" s="202"/>
      <c r="L17" s="202"/>
      <c r="M17" s="202"/>
      <c r="N17" s="202"/>
      <c r="O17" s="202"/>
      <c r="Q17" s="202"/>
      <c r="R17" s="202"/>
      <c r="S17" s="202"/>
      <c r="T17" s="202"/>
      <c r="U17" s="202"/>
      <c r="V17" s="202"/>
      <c r="X17" s="202"/>
      <c r="Y17" s="202"/>
      <c r="Z17" s="202"/>
      <c r="AA17" s="202"/>
      <c r="AB17" s="202"/>
      <c r="AC17" s="202"/>
      <c r="AD17" s="202"/>
      <c r="AE17" s="202"/>
      <c r="AF17" s="202"/>
      <c r="AG17" s="202"/>
      <c r="AI17" s="202"/>
      <c r="AJ17" s="202"/>
      <c r="AL17" s="202"/>
      <c r="AM17" s="202"/>
      <c r="AN17" s="202"/>
      <c r="AO17" s="202"/>
      <c r="AP17" s="202"/>
      <c r="AQ17" s="202"/>
      <c r="AS17" s="202"/>
      <c r="AT17" s="202"/>
      <c r="AX17" s="202"/>
      <c r="AY17" s="202"/>
      <c r="AZ17" s="202"/>
      <c r="BB17" s="202"/>
      <c r="BC17" s="202"/>
      <c r="BD17" s="202"/>
    </row>
    <row r="18" spans="2:56" ht="13.15" x14ac:dyDescent="0.4">
      <c r="D18" s="201" t="s">
        <v>76</v>
      </c>
      <c r="E18" s="42"/>
    </row>
    <row r="19" spans="2:56" ht="13.15" x14ac:dyDescent="0.4">
      <c r="B19" s="201" t="s">
        <v>75</v>
      </c>
      <c r="D19" s="200">
        <v>750</v>
      </c>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row>
    <row r="20" spans="2:56" ht="13.15" x14ac:dyDescent="0.4">
      <c r="D20" s="199"/>
      <c r="E20" s="199"/>
      <c r="F20" s="522" t="s">
        <v>74</v>
      </c>
      <c r="G20" s="523"/>
      <c r="H20" s="524"/>
      <c r="J20" s="522" t="s">
        <v>73</v>
      </c>
      <c r="K20" s="523"/>
      <c r="L20" s="524"/>
      <c r="N20" s="522" t="s">
        <v>72</v>
      </c>
      <c r="O20" s="524"/>
      <c r="Q20" s="522" t="s">
        <v>71</v>
      </c>
      <c r="R20" s="523"/>
      <c r="S20" s="524"/>
      <c r="U20" s="522" t="s">
        <v>70</v>
      </c>
      <c r="V20" s="524"/>
      <c r="X20" s="522" t="s">
        <v>69</v>
      </c>
      <c r="Y20" s="523"/>
      <c r="Z20" s="524"/>
      <c r="AB20" s="522" t="s">
        <v>68</v>
      </c>
      <c r="AC20" s="523"/>
      <c r="AD20" s="524"/>
      <c r="AF20" s="522" t="s">
        <v>67</v>
      </c>
      <c r="AG20" s="524"/>
      <c r="AI20" s="522" t="s">
        <v>66</v>
      </c>
      <c r="AJ20" s="524"/>
      <c r="AL20" s="522" t="s">
        <v>65</v>
      </c>
      <c r="AM20" s="523"/>
      <c r="AN20" s="524"/>
      <c r="AP20" s="522" t="s">
        <v>64</v>
      </c>
      <c r="AQ20" s="524"/>
      <c r="AS20" s="522" t="s">
        <v>63</v>
      </c>
      <c r="AT20" s="524"/>
      <c r="AX20" s="522" t="s">
        <v>62</v>
      </c>
      <c r="AY20" s="523"/>
      <c r="AZ20" s="524"/>
      <c r="BB20" s="522" t="s">
        <v>61</v>
      </c>
      <c r="BC20" s="523"/>
      <c r="BD20" s="524"/>
    </row>
    <row r="21" spans="2:56" ht="13.15" customHeight="1" x14ac:dyDescent="0.4">
      <c r="B21" s="5"/>
      <c r="D21" s="531" t="s">
        <v>60</v>
      </c>
      <c r="E21" s="195"/>
      <c r="F21" s="198" t="s">
        <v>57</v>
      </c>
      <c r="G21" s="198" t="s">
        <v>56</v>
      </c>
      <c r="H21" s="196" t="s">
        <v>55</v>
      </c>
      <c r="J21" s="198" t="s">
        <v>57</v>
      </c>
      <c r="K21" s="197" t="s">
        <v>56</v>
      </c>
      <c r="L21" s="196" t="s">
        <v>55</v>
      </c>
      <c r="N21" s="525" t="s">
        <v>59</v>
      </c>
      <c r="O21" s="520" t="s">
        <v>58</v>
      </c>
      <c r="Q21" s="198" t="s">
        <v>57</v>
      </c>
      <c r="R21" s="197" t="s">
        <v>56</v>
      </c>
      <c r="S21" s="196" t="s">
        <v>55</v>
      </c>
      <c r="U21" s="525" t="s">
        <v>59</v>
      </c>
      <c r="V21" s="520" t="s">
        <v>58</v>
      </c>
      <c r="X21" s="198" t="s">
        <v>57</v>
      </c>
      <c r="Y21" s="197" t="s">
        <v>56</v>
      </c>
      <c r="Z21" s="196" t="s">
        <v>55</v>
      </c>
      <c r="AB21" s="198" t="s">
        <v>57</v>
      </c>
      <c r="AC21" s="197" t="s">
        <v>56</v>
      </c>
      <c r="AD21" s="196" t="s">
        <v>55</v>
      </c>
      <c r="AF21" s="525" t="s">
        <v>59</v>
      </c>
      <c r="AG21" s="520" t="s">
        <v>58</v>
      </c>
      <c r="AI21" s="525" t="s">
        <v>59</v>
      </c>
      <c r="AJ21" s="520" t="s">
        <v>58</v>
      </c>
      <c r="AL21" s="198" t="s">
        <v>57</v>
      </c>
      <c r="AM21" s="197" t="s">
        <v>56</v>
      </c>
      <c r="AN21" s="196" t="s">
        <v>55</v>
      </c>
      <c r="AP21" s="525" t="s">
        <v>59</v>
      </c>
      <c r="AQ21" s="520" t="s">
        <v>58</v>
      </c>
      <c r="AS21" s="525" t="s">
        <v>59</v>
      </c>
      <c r="AT21" s="520" t="s">
        <v>58</v>
      </c>
      <c r="AX21" s="198" t="s">
        <v>57</v>
      </c>
      <c r="AY21" s="197" t="s">
        <v>56</v>
      </c>
      <c r="AZ21" s="196" t="s">
        <v>55</v>
      </c>
      <c r="BB21" s="198" t="s">
        <v>57</v>
      </c>
      <c r="BC21" s="197" t="s">
        <v>56</v>
      </c>
      <c r="BD21" s="196" t="s">
        <v>55</v>
      </c>
    </row>
    <row r="22" spans="2:56" ht="13.15" x14ac:dyDescent="0.4">
      <c r="B22" s="5"/>
      <c r="D22" s="532"/>
      <c r="E22" s="195"/>
      <c r="F22" s="194" t="s">
        <v>54</v>
      </c>
      <c r="G22" s="194"/>
      <c r="H22" s="193" t="s">
        <v>54</v>
      </c>
      <c r="J22" s="194" t="s">
        <v>54</v>
      </c>
      <c r="K22" s="193"/>
      <c r="L22" s="193" t="s">
        <v>54</v>
      </c>
      <c r="N22" s="526"/>
      <c r="O22" s="521"/>
      <c r="Q22" s="194" t="s">
        <v>54</v>
      </c>
      <c r="R22" s="193"/>
      <c r="S22" s="193" t="s">
        <v>54</v>
      </c>
      <c r="U22" s="526"/>
      <c r="V22" s="521"/>
      <c r="X22" s="194" t="s">
        <v>54</v>
      </c>
      <c r="Y22" s="193"/>
      <c r="Z22" s="193" t="s">
        <v>54</v>
      </c>
      <c r="AB22" s="194" t="s">
        <v>54</v>
      </c>
      <c r="AC22" s="193"/>
      <c r="AD22" s="193" t="s">
        <v>54</v>
      </c>
      <c r="AF22" s="526"/>
      <c r="AG22" s="521"/>
      <c r="AI22" s="526"/>
      <c r="AJ22" s="521"/>
      <c r="AL22" s="194" t="s">
        <v>54</v>
      </c>
      <c r="AM22" s="193"/>
      <c r="AN22" s="193" t="s">
        <v>54</v>
      </c>
      <c r="AP22" s="526"/>
      <c r="AQ22" s="521"/>
      <c r="AS22" s="526"/>
      <c r="AT22" s="521"/>
      <c r="AX22" s="194" t="s">
        <v>54</v>
      </c>
      <c r="AY22" s="193"/>
      <c r="AZ22" s="193" t="s">
        <v>54</v>
      </c>
      <c r="BB22" s="194" t="s">
        <v>54</v>
      </c>
      <c r="BC22" s="193"/>
      <c r="BD22" s="193" t="s">
        <v>54</v>
      </c>
    </row>
    <row r="23" spans="2:56" s="6" customFormat="1" x14ac:dyDescent="0.35">
      <c r="B23" s="6" t="s">
        <v>16</v>
      </c>
      <c r="D23" s="28" t="s">
        <v>15</v>
      </c>
      <c r="E23" s="27"/>
      <c r="F23" s="169">
        <v>8.4700000000000006</v>
      </c>
      <c r="G23" s="152">
        <v>1</v>
      </c>
      <c r="H23" s="168">
        <f t="shared" ref="H23:H28" si="0">G23*F23</f>
        <v>8.4700000000000006</v>
      </c>
      <c r="J23" s="169">
        <f>F23</f>
        <v>8.4700000000000006</v>
      </c>
      <c r="K23" s="151">
        <v>1</v>
      </c>
      <c r="L23" s="168">
        <f t="shared" ref="L23:L28" si="1">K23*J23</f>
        <v>8.4700000000000006</v>
      </c>
      <c r="N23" s="147">
        <f t="shared" ref="N23:N44" si="2">L23-H23</f>
        <v>0</v>
      </c>
      <c r="O23" s="170">
        <f t="shared" ref="O23:O44" si="3">IF((H23)=0,"",(N23/H23))</f>
        <v>0</v>
      </c>
      <c r="Q23" s="169">
        <v>11.21</v>
      </c>
      <c r="R23" s="151">
        <v>1</v>
      </c>
      <c r="S23" s="168">
        <f t="shared" ref="S23:S28" si="4">R23*Q23</f>
        <v>11.21</v>
      </c>
      <c r="U23" s="147">
        <f t="shared" ref="U23:U52" si="5">S23-L23</f>
        <v>2.74</v>
      </c>
      <c r="V23" s="170">
        <f t="shared" ref="V23:V52" si="6">IF((L23)=0,"",(U23/L23))</f>
        <v>0.32349468713105078</v>
      </c>
      <c r="X23" s="181">
        <v>14.22</v>
      </c>
      <c r="Y23" s="151">
        <v>1</v>
      </c>
      <c r="Z23" s="168">
        <f t="shared" ref="Z23:Z28" si="7">Y23*X23</f>
        <v>14.22</v>
      </c>
      <c r="AB23" s="181">
        <f>'App. 2-Z_Tariff 2018'!$D$57</f>
        <v>17.53</v>
      </c>
      <c r="AC23" s="151">
        <v>1</v>
      </c>
      <c r="AD23" s="168">
        <f>AC23*AB23</f>
        <v>17.53</v>
      </c>
      <c r="AF23" s="147">
        <f>AD23-Z23</f>
        <v>3.3100000000000005</v>
      </c>
      <c r="AG23" s="170">
        <f>IF((Z23)=0,"",(AF23/Z23))</f>
        <v>0.2327707454289733</v>
      </c>
      <c r="AI23" s="147">
        <f>AD23-AZ23</f>
        <v>-0.39999999999999858</v>
      </c>
      <c r="AJ23" s="170">
        <f>IF((AD23)=0,"",(AI23/AD23))</f>
        <v>-2.2818026240730094E-2</v>
      </c>
      <c r="AL23" s="181">
        <f>'App. 2-Z_Tariff 2019'!$D$57</f>
        <v>21.19</v>
      </c>
      <c r="AM23" s="151">
        <v>1</v>
      </c>
      <c r="AN23" s="168">
        <f>AM23*AL23</f>
        <v>21.19</v>
      </c>
      <c r="AP23" s="147">
        <f>AN23-AD23</f>
        <v>3.66</v>
      </c>
      <c r="AQ23" s="170">
        <f>IF((AD23)=0,"",(AP23/AD23))</f>
        <v>0.20878494010268112</v>
      </c>
      <c r="AS23" s="147">
        <f>AN23-BD23</f>
        <v>-0.35999999999999943</v>
      </c>
      <c r="AT23" s="170">
        <f>IF((AN23)=0,"",(AS23/AN23))</f>
        <v>-1.6989145823501625E-2</v>
      </c>
      <c r="AX23" s="181">
        <v>17.93</v>
      </c>
      <c r="AY23" s="151">
        <f>AC23</f>
        <v>1</v>
      </c>
      <c r="AZ23" s="168">
        <f>AY23*AX23</f>
        <v>17.93</v>
      </c>
      <c r="BB23" s="181">
        <v>21.55</v>
      </c>
      <c r="BC23" s="151">
        <f>AM23</f>
        <v>1</v>
      </c>
      <c r="BD23" s="168">
        <f>BC23*BB23</f>
        <v>21.55</v>
      </c>
    </row>
    <row r="24" spans="2:56" s="6" customFormat="1" hidden="1" x14ac:dyDescent="0.35">
      <c r="B24" s="6" t="s">
        <v>53</v>
      </c>
      <c r="D24" s="28" t="s">
        <v>15</v>
      </c>
      <c r="E24" s="27"/>
      <c r="F24" s="169">
        <v>0.1</v>
      </c>
      <c r="G24" s="152">
        <v>1</v>
      </c>
      <c r="H24" s="168">
        <f t="shared" si="0"/>
        <v>0.1</v>
      </c>
      <c r="J24" s="169">
        <v>0.1</v>
      </c>
      <c r="K24" s="151">
        <v>1</v>
      </c>
      <c r="L24" s="168">
        <f t="shared" si="1"/>
        <v>0.1</v>
      </c>
      <c r="N24" s="147">
        <f t="shared" si="2"/>
        <v>0</v>
      </c>
      <c r="O24" s="170">
        <f t="shared" si="3"/>
        <v>0</v>
      </c>
      <c r="Q24" s="169">
        <v>0</v>
      </c>
      <c r="R24" s="151">
        <v>1</v>
      </c>
      <c r="S24" s="168">
        <f t="shared" si="4"/>
        <v>0</v>
      </c>
      <c r="U24" s="147">
        <f t="shared" si="5"/>
        <v>-0.1</v>
      </c>
      <c r="V24" s="170">
        <f t="shared" si="6"/>
        <v>-1</v>
      </c>
      <c r="X24" s="169">
        <v>0</v>
      </c>
      <c r="Y24" s="151">
        <v>1</v>
      </c>
      <c r="Z24" s="168">
        <f t="shared" si="7"/>
        <v>0</v>
      </c>
      <c r="AB24" s="169">
        <v>0</v>
      </c>
      <c r="AC24" s="151">
        <v>1</v>
      </c>
      <c r="AD24" s="168">
        <f>AC24*AB24</f>
        <v>0</v>
      </c>
      <c r="AF24" s="147">
        <f>AD24-Z24</f>
        <v>0</v>
      </c>
      <c r="AG24" s="170" t="str">
        <f>IF((Z24)=0,"",(AF24/Z24))</f>
        <v/>
      </c>
      <c r="AI24" s="147">
        <f>AD24-AZ24</f>
        <v>0</v>
      </c>
      <c r="AJ24" s="170" t="str">
        <f>IF((AD24)=0,"",(AI24/AD24))</f>
        <v/>
      </c>
      <c r="AL24" s="169">
        <v>0</v>
      </c>
      <c r="AM24" s="151">
        <v>1</v>
      </c>
      <c r="AN24" s="168">
        <f>AM24*AL24</f>
        <v>0</v>
      </c>
      <c r="AP24" s="147">
        <f>AN24-AD24</f>
        <v>0</v>
      </c>
      <c r="AQ24" s="170" t="str">
        <f>IF((AD24)=0,"",(AP24/AD24))</f>
        <v/>
      </c>
      <c r="AS24" s="147">
        <f>AN24-BD24</f>
        <v>0</v>
      </c>
      <c r="AT24" s="170" t="str">
        <f>IF((AN24)=0,"",(AS24/AN24))</f>
        <v/>
      </c>
      <c r="AX24" s="169">
        <v>0</v>
      </c>
      <c r="AY24" s="151">
        <f>AC24</f>
        <v>1</v>
      </c>
      <c r="AZ24" s="168">
        <f>AY24*AX24</f>
        <v>0</v>
      </c>
      <c r="BB24" s="169">
        <v>0</v>
      </c>
      <c r="BC24" s="151">
        <f>AM24</f>
        <v>1</v>
      </c>
      <c r="BD24" s="168">
        <f>BC24*BB24</f>
        <v>0</v>
      </c>
    </row>
    <row r="25" spans="2:56" s="6" customFormat="1" hidden="1" x14ac:dyDescent="0.35">
      <c r="B25" s="6" t="s">
        <v>52</v>
      </c>
      <c r="D25" s="28" t="s">
        <v>15</v>
      </c>
      <c r="E25" s="27"/>
      <c r="F25" s="169">
        <v>0.56999999999999995</v>
      </c>
      <c r="G25" s="152">
        <v>1</v>
      </c>
      <c r="H25" s="168">
        <f t="shared" si="0"/>
        <v>0.56999999999999995</v>
      </c>
      <c r="J25" s="169">
        <v>0.56999999999999995</v>
      </c>
      <c r="K25" s="151">
        <v>1</v>
      </c>
      <c r="L25" s="168">
        <f t="shared" si="1"/>
        <v>0.56999999999999995</v>
      </c>
      <c r="N25" s="147">
        <f t="shared" si="2"/>
        <v>0</v>
      </c>
      <c r="O25" s="170">
        <f t="shared" si="3"/>
        <v>0</v>
      </c>
      <c r="Q25" s="169">
        <v>0</v>
      </c>
      <c r="R25" s="151">
        <v>1</v>
      </c>
      <c r="S25" s="168">
        <f t="shared" si="4"/>
        <v>0</v>
      </c>
      <c r="U25" s="147">
        <f t="shared" si="5"/>
        <v>-0.56999999999999995</v>
      </c>
      <c r="V25" s="170">
        <f t="shared" si="6"/>
        <v>-1</v>
      </c>
      <c r="X25" s="169">
        <v>0</v>
      </c>
      <c r="Y25" s="151">
        <v>1</v>
      </c>
      <c r="Z25" s="168">
        <f t="shared" si="7"/>
        <v>0</v>
      </c>
      <c r="AB25" s="169">
        <v>0</v>
      </c>
      <c r="AC25" s="151">
        <v>1</v>
      </c>
      <c r="AD25" s="168">
        <f>AC25*AB25</f>
        <v>0</v>
      </c>
      <c r="AF25" s="147">
        <f>AD25-Z25</f>
        <v>0</v>
      </c>
      <c r="AG25" s="170" t="str">
        <f>IF((Z25)=0,"",(AF25/Z25))</f>
        <v/>
      </c>
      <c r="AI25" s="147">
        <f>AD25-AZ25</f>
        <v>0</v>
      </c>
      <c r="AJ25" s="170" t="str">
        <f>IF((AD25)=0,"",(AI25/AD25))</f>
        <v/>
      </c>
      <c r="AL25" s="169">
        <v>0</v>
      </c>
      <c r="AM25" s="151">
        <v>1</v>
      </c>
      <c r="AN25" s="168">
        <f>AM25*AL25</f>
        <v>0</v>
      </c>
      <c r="AP25" s="147">
        <f>AN25-AD25</f>
        <v>0</v>
      </c>
      <c r="AQ25" s="170" t="str">
        <f>IF((AD25)=0,"",(AP25/AD25))</f>
        <v/>
      </c>
      <c r="AS25" s="147">
        <f>AN25-BD25</f>
        <v>0</v>
      </c>
      <c r="AT25" s="170" t="str">
        <f>IF((AN25)=0,"",(AS25/AN25))</f>
        <v/>
      </c>
      <c r="AX25" s="169">
        <v>0</v>
      </c>
      <c r="AY25" s="151">
        <f>AC25</f>
        <v>1</v>
      </c>
      <c r="AZ25" s="168">
        <f>AY25*AX25</f>
        <v>0</v>
      </c>
      <c r="BB25" s="169">
        <v>0</v>
      </c>
      <c r="BC25" s="151">
        <f>AM25</f>
        <v>1</v>
      </c>
      <c r="BD25" s="168">
        <f>BC25*BB25</f>
        <v>0</v>
      </c>
    </row>
    <row r="26" spans="2:56" s="6" customFormat="1" hidden="1" x14ac:dyDescent="0.35">
      <c r="B26" s="191"/>
      <c r="D26" s="28" t="s">
        <v>13</v>
      </c>
      <c r="E26" s="27"/>
      <c r="F26" s="169"/>
      <c r="G26" s="152">
        <f>G27</f>
        <v>750</v>
      </c>
      <c r="H26" s="168">
        <f t="shared" si="0"/>
        <v>0</v>
      </c>
      <c r="J26" s="169"/>
      <c r="K26" s="152">
        <f>K27</f>
        <v>750</v>
      </c>
      <c r="L26" s="168">
        <f t="shared" si="1"/>
        <v>0</v>
      </c>
      <c r="N26" s="147">
        <f t="shared" si="2"/>
        <v>0</v>
      </c>
      <c r="O26" s="170" t="str">
        <f t="shared" si="3"/>
        <v/>
      </c>
      <c r="Q26" s="169"/>
      <c r="R26" s="152">
        <f>R27</f>
        <v>750</v>
      </c>
      <c r="S26" s="168">
        <f t="shared" si="4"/>
        <v>0</v>
      </c>
      <c r="U26" s="147">
        <f t="shared" si="5"/>
        <v>0</v>
      </c>
      <c r="V26" s="170" t="str">
        <f t="shared" si="6"/>
        <v/>
      </c>
      <c r="X26" s="169"/>
      <c r="Y26" s="152">
        <f>Y27</f>
        <v>750</v>
      </c>
      <c r="Z26" s="168">
        <f t="shared" si="7"/>
        <v>0</v>
      </c>
      <c r="AB26" s="169"/>
      <c r="AC26" s="152">
        <f>AC27</f>
        <v>750</v>
      </c>
      <c r="AD26" s="168">
        <f>AC26*AB26</f>
        <v>0</v>
      </c>
      <c r="AF26" s="147">
        <f>AD26-Z26</f>
        <v>0</v>
      </c>
      <c r="AG26" s="170" t="str">
        <f>IF((Z26)=0,"",(AF26/Z26))</f>
        <v/>
      </c>
      <c r="AI26" s="147">
        <f>AD26-AZ26</f>
        <v>0</v>
      </c>
      <c r="AJ26" s="170" t="str">
        <f>IF((AD26)=0,"",(AI26/AD26))</f>
        <v/>
      </c>
      <c r="AL26" s="169"/>
      <c r="AM26" s="152">
        <f>AM27</f>
        <v>750</v>
      </c>
      <c r="AN26" s="168">
        <f>AM26*AL26</f>
        <v>0</v>
      </c>
      <c r="AP26" s="147">
        <f>AN26-AD26</f>
        <v>0</v>
      </c>
      <c r="AQ26" s="170" t="str">
        <f>IF((AD26)=0,"",(AP26/AD26))</f>
        <v/>
      </c>
      <c r="AS26" s="147">
        <f>AN26-BD26</f>
        <v>0</v>
      </c>
      <c r="AT26" s="170" t="str">
        <f>IF((AN26)=0,"",(AS26/AN26))</f>
        <v/>
      </c>
      <c r="AX26" s="169"/>
      <c r="AY26" s="152">
        <f>AC26</f>
        <v>750</v>
      </c>
      <c r="AZ26" s="168">
        <f>AY26*AX26</f>
        <v>0</v>
      </c>
      <c r="BB26" s="169"/>
      <c r="BC26" s="152">
        <f>AM26</f>
        <v>750</v>
      </c>
      <c r="BD26" s="168">
        <f>BC26*BB26</f>
        <v>0</v>
      </c>
    </row>
    <row r="27" spans="2:56" s="6" customFormat="1" x14ac:dyDescent="0.35">
      <c r="B27" s="6" t="s">
        <v>14</v>
      </c>
      <c r="D27" s="28" t="s">
        <v>13</v>
      </c>
      <c r="E27" s="27"/>
      <c r="F27" s="169">
        <v>1.2E-2</v>
      </c>
      <c r="G27" s="152">
        <f>$D$19</f>
        <v>750</v>
      </c>
      <c r="H27" s="168">
        <f t="shared" si="0"/>
        <v>9</v>
      </c>
      <c r="J27" s="169">
        <f>F27</f>
        <v>1.2E-2</v>
      </c>
      <c r="K27" s="152">
        <f>$G27</f>
        <v>750</v>
      </c>
      <c r="L27" s="168">
        <f t="shared" si="1"/>
        <v>9</v>
      </c>
      <c r="N27" s="147">
        <f t="shared" si="2"/>
        <v>0</v>
      </c>
      <c r="O27" s="170">
        <f t="shared" si="3"/>
        <v>0</v>
      </c>
      <c r="Q27" s="169">
        <v>1.4200000000000001E-2</v>
      </c>
      <c r="R27" s="152">
        <f>$G27</f>
        <v>750</v>
      </c>
      <c r="S27" s="168">
        <f t="shared" si="4"/>
        <v>10.65</v>
      </c>
      <c r="U27" s="147">
        <f t="shared" si="5"/>
        <v>1.6500000000000004</v>
      </c>
      <c r="V27" s="170">
        <f t="shared" si="6"/>
        <v>0.18333333333333338</v>
      </c>
      <c r="X27" s="169">
        <v>1.09E-2</v>
      </c>
      <c r="Y27" s="152">
        <f>$G27</f>
        <v>750</v>
      </c>
      <c r="Z27" s="168">
        <f t="shared" si="7"/>
        <v>8.1750000000000007</v>
      </c>
      <c r="AB27" s="169">
        <f>'App. 2-Z_Tariff 2018'!$D$59</f>
        <v>7.6E-3</v>
      </c>
      <c r="AC27" s="152">
        <f>$G27</f>
        <v>750</v>
      </c>
      <c r="AD27" s="168">
        <f>AC27*AB27</f>
        <v>5.7</v>
      </c>
      <c r="AF27" s="147">
        <f>AD27-Z27</f>
        <v>-2.4750000000000005</v>
      </c>
      <c r="AG27" s="170">
        <f>IF((Z27)=0,"",(AF27/Z27))</f>
        <v>-0.30275229357798167</v>
      </c>
      <c r="AI27" s="147">
        <f>AD27-AZ27</f>
        <v>-0.14999999999999947</v>
      </c>
      <c r="AJ27" s="170">
        <f>IF((AD27)=0,"",(AI27/AD27))</f>
        <v>-2.6315789473684115E-2</v>
      </c>
      <c r="AL27" s="169">
        <f>'App. 2-Z_Tariff 2019'!$D$59</f>
        <v>4.0000000000000001E-3</v>
      </c>
      <c r="AM27" s="152">
        <f>$G27</f>
        <v>750</v>
      </c>
      <c r="AN27" s="168">
        <f>AM27*AL27</f>
        <v>3</v>
      </c>
      <c r="AP27" s="147">
        <f>AN27-AD27</f>
        <v>-2.7</v>
      </c>
      <c r="AQ27" s="170">
        <f>IF((AD27)=0,"",(AP27/AD27))</f>
        <v>-0.47368421052631582</v>
      </c>
      <c r="AS27" s="147">
        <f>AN27-BD27</f>
        <v>-7.5000000000000178E-2</v>
      </c>
      <c r="AT27" s="170">
        <f>IF((AN27)=0,"",(AS27/AN27))</f>
        <v>-2.500000000000006E-2</v>
      </c>
      <c r="AV27" s="192"/>
      <c r="AX27" s="169">
        <v>7.7999999999999996E-3</v>
      </c>
      <c r="AY27" s="152">
        <f>AC27</f>
        <v>750</v>
      </c>
      <c r="AZ27" s="168">
        <f>AY27*AX27</f>
        <v>5.85</v>
      </c>
      <c r="BB27" s="169">
        <v>4.1000000000000003E-3</v>
      </c>
      <c r="BC27" s="152">
        <f>AM27</f>
        <v>750</v>
      </c>
      <c r="BD27" s="168">
        <f>BC27*BB27</f>
        <v>3.0750000000000002</v>
      </c>
    </row>
    <row r="28" spans="2:56" s="6" customFormat="1" hidden="1" x14ac:dyDescent="0.35">
      <c r="B28" s="191" t="s">
        <v>51</v>
      </c>
      <c r="D28" s="28" t="s">
        <v>15</v>
      </c>
      <c r="E28" s="27"/>
      <c r="F28" s="169"/>
      <c r="G28" s="152">
        <v>1</v>
      </c>
      <c r="H28" s="168">
        <f t="shared" si="0"/>
        <v>0</v>
      </c>
      <c r="J28" s="169"/>
      <c r="K28" s="152">
        <v>1</v>
      </c>
      <c r="L28" s="168">
        <f t="shared" si="1"/>
        <v>0</v>
      </c>
      <c r="N28" s="147">
        <f t="shared" si="2"/>
        <v>0</v>
      </c>
      <c r="O28" s="170" t="str">
        <f t="shared" si="3"/>
        <v/>
      </c>
      <c r="Q28" s="169">
        <v>0.6</v>
      </c>
      <c r="R28" s="152">
        <f>$G28</f>
        <v>1</v>
      </c>
      <c r="S28" s="168">
        <f t="shared" si="4"/>
        <v>0.6</v>
      </c>
      <c r="U28" s="147">
        <f t="shared" si="5"/>
        <v>0.6</v>
      </c>
      <c r="V28" s="170" t="str">
        <f t="shared" si="6"/>
        <v/>
      </c>
      <c r="X28" s="169">
        <v>0</v>
      </c>
      <c r="Y28" s="152">
        <f>$G28</f>
        <v>1</v>
      </c>
      <c r="Z28" s="168">
        <f t="shared" si="7"/>
        <v>0</v>
      </c>
      <c r="AB28" s="169"/>
      <c r="AC28" s="152"/>
      <c r="AD28" s="168"/>
      <c r="AF28" s="147"/>
      <c r="AG28" s="190"/>
      <c r="AI28" s="147"/>
      <c r="AJ28" s="190"/>
      <c r="AL28" s="169"/>
      <c r="AM28" s="152"/>
      <c r="AN28" s="168"/>
      <c r="AP28" s="147"/>
      <c r="AQ28" s="190"/>
      <c r="AS28" s="147"/>
      <c r="AT28" s="190"/>
      <c r="AX28" s="169"/>
      <c r="AY28" s="152"/>
      <c r="AZ28" s="168"/>
      <c r="BB28" s="169"/>
      <c r="BC28" s="152"/>
      <c r="BD28" s="168"/>
    </row>
    <row r="29" spans="2:56" s="7" customFormat="1" ht="13.15" x14ac:dyDescent="0.35">
      <c r="B29" s="189" t="s">
        <v>50</v>
      </c>
      <c r="C29" s="165"/>
      <c r="D29" s="188"/>
      <c r="E29" s="165"/>
      <c r="F29" s="187"/>
      <c r="G29" s="186"/>
      <c r="H29" s="183">
        <f>SUM(H23:H28)</f>
        <v>18.14</v>
      </c>
      <c r="I29" s="172"/>
      <c r="J29" s="185"/>
      <c r="K29" s="184"/>
      <c r="L29" s="183">
        <f>SUM(L23:L28)</f>
        <v>18.14</v>
      </c>
      <c r="M29" s="172"/>
      <c r="N29" s="161">
        <f t="shared" si="2"/>
        <v>0</v>
      </c>
      <c r="O29" s="160">
        <f t="shared" si="3"/>
        <v>0</v>
      </c>
      <c r="Q29" s="185"/>
      <c r="R29" s="184"/>
      <c r="S29" s="183">
        <f>SUM(S23:S28)</f>
        <v>22.46</v>
      </c>
      <c r="T29" s="172"/>
      <c r="U29" s="161">
        <f t="shared" si="5"/>
        <v>4.32</v>
      </c>
      <c r="V29" s="160">
        <f t="shared" si="6"/>
        <v>0.23814773980154355</v>
      </c>
      <c r="X29" s="185"/>
      <c r="Y29" s="184"/>
      <c r="Z29" s="183">
        <f>SUM(Z23:Z28)</f>
        <v>22.395000000000003</v>
      </c>
      <c r="AA29" s="172"/>
      <c r="AB29" s="185"/>
      <c r="AC29" s="184"/>
      <c r="AD29" s="183">
        <f>SUM(AD23:AD28)</f>
        <v>23.23</v>
      </c>
      <c r="AE29" s="172"/>
      <c r="AF29" s="161">
        <f t="shared" ref="AF29:AF52" si="8">AD29-Z29</f>
        <v>0.8349999999999973</v>
      </c>
      <c r="AG29" s="160">
        <f t="shared" ref="AG29:AG52" si="9">IF((Z29)=0,"",(AF29/Z29))</f>
        <v>3.7285108283098778E-2</v>
      </c>
      <c r="AI29" s="161">
        <f t="shared" ref="AI29:AI52" si="10">AD29-AZ29</f>
        <v>-0.55000000000000071</v>
      </c>
      <c r="AJ29" s="160">
        <f t="shared" ref="AJ29:AJ52" si="11">IF((AD29)=0,"",(AI29/AD29))</f>
        <v>-2.3676280671545445E-2</v>
      </c>
      <c r="AL29" s="185"/>
      <c r="AM29" s="184"/>
      <c r="AN29" s="183">
        <f>SUM(AN23:AN28)</f>
        <v>24.19</v>
      </c>
      <c r="AO29" s="172"/>
      <c r="AP29" s="161">
        <f t="shared" ref="AP29:AP52" si="12">AN29-AD29</f>
        <v>0.96000000000000085</v>
      </c>
      <c r="AQ29" s="160">
        <f t="shared" ref="AQ29:AQ52" si="13">IF((AD29)=0,"",(AP29/AD29))</f>
        <v>4.1325871717606578E-2</v>
      </c>
      <c r="AS29" s="161">
        <f t="shared" ref="AS29:AS52" si="14">AN29-BD29</f>
        <v>-0.43499999999999872</v>
      </c>
      <c r="AT29" s="160">
        <f t="shared" ref="AT29:AT52" si="15">IF((AN29)=0,"",(AS29/AN29))</f>
        <v>-1.7982637453493124E-2</v>
      </c>
      <c r="AX29" s="185"/>
      <c r="AY29" s="184"/>
      <c r="AZ29" s="183">
        <f>SUM(AZ23:AZ28)</f>
        <v>23.78</v>
      </c>
      <c r="BB29" s="185"/>
      <c r="BC29" s="184"/>
      <c r="BD29" s="183">
        <f>SUM(BD23:BD28)</f>
        <v>24.625</v>
      </c>
    </row>
    <row r="30" spans="2:56" s="6" customFormat="1" ht="25.5" hidden="1" x14ac:dyDescent="0.35">
      <c r="B30" s="180" t="s">
        <v>49</v>
      </c>
      <c r="D30" s="28" t="s">
        <v>13</v>
      </c>
      <c r="E30" s="27"/>
      <c r="F30" s="169">
        <v>4.0000000000000002E-4</v>
      </c>
      <c r="G30" s="152">
        <f>$D$19</f>
        <v>750</v>
      </c>
      <c r="H30" s="168">
        <f t="shared" ref="H30:H38" si="16">G30*F30</f>
        <v>0.3</v>
      </c>
      <c r="J30" s="169">
        <v>4.0000000000000002E-4</v>
      </c>
      <c r="K30" s="152">
        <f t="shared" ref="K30:K36" si="17">$G30</f>
        <v>750</v>
      </c>
      <c r="L30" s="168">
        <f t="shared" ref="L30:L38" si="18">K30*J30</f>
        <v>0.3</v>
      </c>
      <c r="N30" s="147">
        <f t="shared" si="2"/>
        <v>0</v>
      </c>
      <c r="O30" s="170">
        <f t="shared" si="3"/>
        <v>0</v>
      </c>
      <c r="Q30" s="169">
        <v>0</v>
      </c>
      <c r="R30" s="152">
        <f t="shared" ref="R30:R36" si="19">$G30</f>
        <v>750</v>
      </c>
      <c r="S30" s="168">
        <f t="shared" ref="S30:S38" si="20">R30*Q30</f>
        <v>0</v>
      </c>
      <c r="U30" s="147">
        <f t="shared" si="5"/>
        <v>-0.3</v>
      </c>
      <c r="V30" s="170">
        <f t="shared" si="6"/>
        <v>-1</v>
      </c>
      <c r="X30" s="169">
        <v>0</v>
      </c>
      <c r="Y30" s="152">
        <f t="shared" ref="Y30:Y36" si="21">$G30</f>
        <v>750</v>
      </c>
      <c r="Z30" s="168">
        <f t="shared" ref="Z30:Z38" si="22">Y30*X30</f>
        <v>0</v>
      </c>
      <c r="AB30" s="169">
        <v>0</v>
      </c>
      <c r="AC30" s="152">
        <f t="shared" ref="AC30:AC36" si="23">$G30</f>
        <v>750</v>
      </c>
      <c r="AD30" s="168">
        <f t="shared" ref="AD30:AD38" si="24">AC30*AB30</f>
        <v>0</v>
      </c>
      <c r="AF30" s="147">
        <f t="shared" si="8"/>
        <v>0</v>
      </c>
      <c r="AG30" s="170" t="str">
        <f t="shared" si="9"/>
        <v/>
      </c>
      <c r="AI30" s="147">
        <f t="shared" si="10"/>
        <v>0</v>
      </c>
      <c r="AJ30" s="170" t="str">
        <f t="shared" si="11"/>
        <v/>
      </c>
      <c r="AL30" s="169">
        <v>0</v>
      </c>
      <c r="AM30" s="152">
        <f t="shared" ref="AM30:AM36" si="25">$G30</f>
        <v>750</v>
      </c>
      <c r="AN30" s="168">
        <f t="shared" ref="AN30:AN38" si="26">AM30*AL30</f>
        <v>0</v>
      </c>
      <c r="AP30" s="147">
        <f t="shared" si="12"/>
        <v>0</v>
      </c>
      <c r="AQ30" s="170" t="str">
        <f t="shared" si="13"/>
        <v/>
      </c>
      <c r="AS30" s="147">
        <f t="shared" si="14"/>
        <v>0</v>
      </c>
      <c r="AT30" s="170" t="str">
        <f t="shared" si="15"/>
        <v/>
      </c>
      <c r="AX30" s="169">
        <v>0</v>
      </c>
      <c r="AY30" s="152">
        <f t="shared" ref="AY30:AY38" si="27">AC30</f>
        <v>750</v>
      </c>
      <c r="AZ30" s="168">
        <f t="shared" ref="AZ30:AZ38" si="28">AY30*AX30</f>
        <v>0</v>
      </c>
      <c r="BB30" s="169">
        <v>0</v>
      </c>
      <c r="BC30" s="152">
        <f t="shared" ref="BC30:BC38" si="29">AM30</f>
        <v>750</v>
      </c>
      <c r="BD30" s="168">
        <f t="shared" ref="BD30:BD38" si="30">BC30*BB30</f>
        <v>0</v>
      </c>
    </row>
    <row r="31" spans="2:56" s="6" customFormat="1" ht="38.25" x14ac:dyDescent="0.35">
      <c r="B31" s="180" t="s">
        <v>48</v>
      </c>
      <c r="D31" s="28" t="s">
        <v>15</v>
      </c>
      <c r="E31" s="27"/>
      <c r="F31" s="169"/>
      <c r="G31" s="182">
        <v>1</v>
      </c>
      <c r="H31" s="168">
        <f t="shared" si="16"/>
        <v>0</v>
      </c>
      <c r="I31" s="179"/>
      <c r="J31" s="169"/>
      <c r="K31" s="152">
        <f t="shared" si="17"/>
        <v>1</v>
      </c>
      <c r="L31" s="168">
        <f t="shared" si="18"/>
        <v>0</v>
      </c>
      <c r="M31" s="178"/>
      <c r="N31" s="147">
        <f t="shared" si="2"/>
        <v>0</v>
      </c>
      <c r="O31" s="170" t="str">
        <f t="shared" si="3"/>
        <v/>
      </c>
      <c r="Q31" s="181">
        <v>5.5728595351068951E-2</v>
      </c>
      <c r="R31" s="152">
        <f t="shared" si="19"/>
        <v>1</v>
      </c>
      <c r="S31" s="168">
        <f t="shared" si="20"/>
        <v>5.5728595351068951E-2</v>
      </c>
      <c r="T31" s="178"/>
      <c r="U31" s="147">
        <f t="shared" si="5"/>
        <v>5.5728595351068951E-2</v>
      </c>
      <c r="V31" s="170" t="str">
        <f t="shared" si="6"/>
        <v/>
      </c>
      <c r="X31" s="181">
        <f>Q31</f>
        <v>5.5728595351068951E-2</v>
      </c>
      <c r="Y31" s="152">
        <f t="shared" si="21"/>
        <v>1</v>
      </c>
      <c r="Z31" s="168">
        <f t="shared" si="22"/>
        <v>5.5728595351068951E-2</v>
      </c>
      <c r="AA31" s="178"/>
      <c r="AB31" s="181">
        <f>X31</f>
        <v>5.5728595351068951E-2</v>
      </c>
      <c r="AC31" s="152">
        <f t="shared" si="23"/>
        <v>1</v>
      </c>
      <c r="AD31" s="168">
        <f t="shared" si="24"/>
        <v>5.5728595351068951E-2</v>
      </c>
      <c r="AE31" s="178"/>
      <c r="AF31" s="147">
        <f t="shared" si="8"/>
        <v>0</v>
      </c>
      <c r="AG31" s="170">
        <f t="shared" si="9"/>
        <v>0</v>
      </c>
      <c r="AI31" s="147">
        <f t="shared" si="10"/>
        <v>0</v>
      </c>
      <c r="AJ31" s="170">
        <f t="shared" si="11"/>
        <v>0</v>
      </c>
      <c r="AL31" s="181">
        <f>AB31</f>
        <v>5.5728595351068951E-2</v>
      </c>
      <c r="AM31" s="152">
        <f t="shared" si="25"/>
        <v>1</v>
      </c>
      <c r="AN31" s="168">
        <f t="shared" si="26"/>
        <v>5.5728595351068951E-2</v>
      </c>
      <c r="AO31" s="178"/>
      <c r="AP31" s="147">
        <f t="shared" si="12"/>
        <v>0</v>
      </c>
      <c r="AQ31" s="170">
        <f t="shared" si="13"/>
        <v>0</v>
      </c>
      <c r="AS31" s="147">
        <f t="shared" si="14"/>
        <v>0</v>
      </c>
      <c r="AT31" s="170">
        <f t="shared" si="15"/>
        <v>0</v>
      </c>
      <c r="AX31" s="181">
        <f t="shared" ref="AX31:AX38" si="31">AB31</f>
        <v>5.5728595351068951E-2</v>
      </c>
      <c r="AY31" s="152">
        <f t="shared" si="27"/>
        <v>1</v>
      </c>
      <c r="AZ31" s="168">
        <f t="shared" si="28"/>
        <v>5.5728595351068951E-2</v>
      </c>
      <c r="BB31" s="181">
        <f t="shared" ref="BB31:BB38" si="32">AX31</f>
        <v>5.5728595351068951E-2</v>
      </c>
      <c r="BC31" s="152">
        <f t="shared" si="29"/>
        <v>1</v>
      </c>
      <c r="BD31" s="168">
        <f t="shared" si="30"/>
        <v>5.5728595351068951E-2</v>
      </c>
    </row>
    <row r="32" spans="2:56" s="6" customFormat="1" ht="25.5" x14ac:dyDescent="0.35">
      <c r="B32" s="180" t="s">
        <v>47</v>
      </c>
      <c r="D32" s="28" t="s">
        <v>13</v>
      </c>
      <c r="E32" s="27"/>
      <c r="F32" s="169"/>
      <c r="G32" s="152">
        <f>$D$19</f>
        <v>750</v>
      </c>
      <c r="H32" s="168">
        <f t="shared" si="16"/>
        <v>0</v>
      </c>
      <c r="I32" s="179"/>
      <c r="J32" s="169">
        <v>0</v>
      </c>
      <c r="K32" s="152">
        <f t="shared" si="17"/>
        <v>750</v>
      </c>
      <c r="L32" s="168">
        <f t="shared" si="18"/>
        <v>0</v>
      </c>
      <c r="M32" s="178"/>
      <c r="N32" s="147">
        <f t="shared" si="2"/>
        <v>0</v>
      </c>
      <c r="O32" s="170" t="str">
        <f t="shared" si="3"/>
        <v/>
      </c>
      <c r="Q32" s="169">
        <v>1.3438667907529872E-3</v>
      </c>
      <c r="R32" s="152">
        <f t="shared" si="19"/>
        <v>750</v>
      </c>
      <c r="S32" s="168">
        <f t="shared" si="20"/>
        <v>1.0079000930647404</v>
      </c>
      <c r="T32" s="178"/>
      <c r="U32" s="147">
        <f t="shared" si="5"/>
        <v>1.0079000930647404</v>
      </c>
      <c r="V32" s="170" t="str">
        <f t="shared" si="6"/>
        <v/>
      </c>
      <c r="X32" s="169">
        <f>Q32</f>
        <v>1.3438667907529872E-3</v>
      </c>
      <c r="Y32" s="152">
        <f t="shared" si="21"/>
        <v>750</v>
      </c>
      <c r="Z32" s="168">
        <f t="shared" si="22"/>
        <v>1.0079000930647404</v>
      </c>
      <c r="AA32" s="178"/>
      <c r="AB32" s="169">
        <f>X32</f>
        <v>1.3438667907529872E-3</v>
      </c>
      <c r="AC32" s="152">
        <f t="shared" si="23"/>
        <v>750</v>
      </c>
      <c r="AD32" s="168">
        <f t="shared" si="24"/>
        <v>1.0079000930647404</v>
      </c>
      <c r="AE32" s="178"/>
      <c r="AF32" s="147">
        <f t="shared" si="8"/>
        <v>0</v>
      </c>
      <c r="AG32" s="170">
        <f t="shared" si="9"/>
        <v>0</v>
      </c>
      <c r="AI32" s="147">
        <f t="shared" si="10"/>
        <v>0</v>
      </c>
      <c r="AJ32" s="170">
        <f t="shared" si="11"/>
        <v>0</v>
      </c>
      <c r="AL32" s="169">
        <f>AB32</f>
        <v>1.3438667907529872E-3</v>
      </c>
      <c r="AM32" s="152">
        <f t="shared" si="25"/>
        <v>750</v>
      </c>
      <c r="AN32" s="168">
        <f t="shared" si="26"/>
        <v>1.0079000930647404</v>
      </c>
      <c r="AO32" s="178"/>
      <c r="AP32" s="147">
        <f t="shared" si="12"/>
        <v>0</v>
      </c>
      <c r="AQ32" s="170">
        <f t="shared" si="13"/>
        <v>0</v>
      </c>
      <c r="AS32" s="147">
        <f t="shared" si="14"/>
        <v>0</v>
      </c>
      <c r="AT32" s="170">
        <f t="shared" si="15"/>
        <v>0</v>
      </c>
      <c r="AX32" s="169">
        <f t="shared" si="31"/>
        <v>1.3438667907529872E-3</v>
      </c>
      <c r="AY32" s="152">
        <f t="shared" si="27"/>
        <v>750</v>
      </c>
      <c r="AZ32" s="168">
        <f t="shared" si="28"/>
        <v>1.0079000930647404</v>
      </c>
      <c r="BB32" s="169">
        <f t="shared" si="32"/>
        <v>1.3438667907529872E-3</v>
      </c>
      <c r="BC32" s="152">
        <f t="shared" si="29"/>
        <v>750</v>
      </c>
      <c r="BD32" s="168">
        <f t="shared" si="30"/>
        <v>1.0079000930647404</v>
      </c>
    </row>
    <row r="33" spans="2:56" s="6" customFormat="1" ht="25.5" x14ac:dyDescent="0.35">
      <c r="B33" s="180" t="s">
        <v>46</v>
      </c>
      <c r="D33" s="28" t="s">
        <v>13</v>
      </c>
      <c r="E33" s="27"/>
      <c r="F33" s="169"/>
      <c r="G33" s="152">
        <f>$D$19</f>
        <v>750</v>
      </c>
      <c r="H33" s="168">
        <f t="shared" si="16"/>
        <v>0</v>
      </c>
      <c r="I33" s="179"/>
      <c r="J33" s="169">
        <v>0</v>
      </c>
      <c r="K33" s="152">
        <f t="shared" si="17"/>
        <v>750</v>
      </c>
      <c r="L33" s="168">
        <f t="shared" si="18"/>
        <v>0</v>
      </c>
      <c r="M33" s="178"/>
      <c r="N33" s="147">
        <f t="shared" si="2"/>
        <v>0</v>
      </c>
      <c r="O33" s="170" t="str">
        <f t="shared" si="3"/>
        <v/>
      </c>
      <c r="Q33" s="169">
        <v>6.2668691405646561E-4</v>
      </c>
      <c r="R33" s="152">
        <f t="shared" si="19"/>
        <v>750</v>
      </c>
      <c r="S33" s="168">
        <f t="shared" si="20"/>
        <v>0.47001518554234922</v>
      </c>
      <c r="T33" s="178"/>
      <c r="U33" s="147">
        <f t="shared" si="5"/>
        <v>0.47001518554234922</v>
      </c>
      <c r="V33" s="170" t="str">
        <f t="shared" si="6"/>
        <v/>
      </c>
      <c r="X33" s="169">
        <f>Q33</f>
        <v>6.2668691405646561E-4</v>
      </c>
      <c r="Y33" s="152">
        <f t="shared" si="21"/>
        <v>750</v>
      </c>
      <c r="Z33" s="168">
        <f t="shared" si="22"/>
        <v>0.47001518554234922</v>
      </c>
      <c r="AA33" s="178"/>
      <c r="AB33" s="169">
        <f>X33</f>
        <v>6.2668691405646561E-4</v>
      </c>
      <c r="AC33" s="152">
        <f t="shared" si="23"/>
        <v>750</v>
      </c>
      <c r="AD33" s="168">
        <f t="shared" si="24"/>
        <v>0.47001518554234922</v>
      </c>
      <c r="AE33" s="178"/>
      <c r="AF33" s="147">
        <f t="shared" si="8"/>
        <v>0</v>
      </c>
      <c r="AG33" s="170">
        <f t="shared" si="9"/>
        <v>0</v>
      </c>
      <c r="AI33" s="147">
        <f t="shared" si="10"/>
        <v>0</v>
      </c>
      <c r="AJ33" s="170">
        <f t="shared" si="11"/>
        <v>0</v>
      </c>
      <c r="AL33" s="169">
        <f>AB33</f>
        <v>6.2668691405646561E-4</v>
      </c>
      <c r="AM33" s="152">
        <f t="shared" si="25"/>
        <v>750</v>
      </c>
      <c r="AN33" s="168">
        <f t="shared" si="26"/>
        <v>0.47001518554234922</v>
      </c>
      <c r="AO33" s="178"/>
      <c r="AP33" s="147">
        <f t="shared" si="12"/>
        <v>0</v>
      </c>
      <c r="AQ33" s="170">
        <f t="shared" si="13"/>
        <v>0</v>
      </c>
      <c r="AS33" s="147">
        <f t="shared" si="14"/>
        <v>0</v>
      </c>
      <c r="AT33" s="170">
        <f t="shared" si="15"/>
        <v>0</v>
      </c>
      <c r="AX33" s="169">
        <f t="shared" si="31"/>
        <v>6.2668691405646561E-4</v>
      </c>
      <c r="AY33" s="152">
        <f t="shared" si="27"/>
        <v>750</v>
      </c>
      <c r="AZ33" s="168">
        <f t="shared" si="28"/>
        <v>0.47001518554234922</v>
      </c>
      <c r="BB33" s="169">
        <f t="shared" si="32"/>
        <v>6.2668691405646561E-4</v>
      </c>
      <c r="BC33" s="152">
        <f t="shared" si="29"/>
        <v>750</v>
      </c>
      <c r="BD33" s="168">
        <f t="shared" si="30"/>
        <v>0.47001518554234922</v>
      </c>
    </row>
    <row r="34" spans="2:56" s="6" customFormat="1" ht="25.5" x14ac:dyDescent="0.35">
      <c r="B34" s="180" t="s">
        <v>45</v>
      </c>
      <c r="D34" s="28" t="s">
        <v>13</v>
      </c>
      <c r="E34" s="27"/>
      <c r="F34" s="169"/>
      <c r="G34" s="152">
        <f>$D$19</f>
        <v>750</v>
      </c>
      <c r="H34" s="168">
        <f t="shared" si="16"/>
        <v>0</v>
      </c>
      <c r="I34" s="179"/>
      <c r="J34" s="169">
        <v>0</v>
      </c>
      <c r="K34" s="152">
        <f t="shared" si="17"/>
        <v>750</v>
      </c>
      <c r="L34" s="168">
        <f t="shared" si="18"/>
        <v>0</v>
      </c>
      <c r="M34" s="178"/>
      <c r="N34" s="147">
        <f t="shared" si="2"/>
        <v>0</v>
      </c>
      <c r="O34" s="170" t="str">
        <f t="shared" si="3"/>
        <v/>
      </c>
      <c r="Q34" s="169">
        <v>1.3438667907529872E-3</v>
      </c>
      <c r="R34" s="152">
        <f t="shared" si="19"/>
        <v>750</v>
      </c>
      <c r="S34" s="168">
        <f t="shared" si="20"/>
        <v>1.0079000930647404</v>
      </c>
      <c r="T34" s="178"/>
      <c r="U34" s="147">
        <f t="shared" si="5"/>
        <v>1.0079000930647404</v>
      </c>
      <c r="V34" s="170" t="str">
        <f t="shared" si="6"/>
        <v/>
      </c>
      <c r="X34" s="169">
        <v>0</v>
      </c>
      <c r="Y34" s="152">
        <f t="shared" si="21"/>
        <v>750</v>
      </c>
      <c r="Z34" s="168">
        <f t="shared" si="22"/>
        <v>0</v>
      </c>
      <c r="AA34" s="178"/>
      <c r="AB34" s="169">
        <f>'App. 2-Z_Tariff 2018'!D63+'App. 2-Z_Tariff 2018'!D64</f>
        <v>-1.8E-3</v>
      </c>
      <c r="AC34" s="152">
        <f t="shared" si="23"/>
        <v>750</v>
      </c>
      <c r="AD34" s="168">
        <f t="shared" si="24"/>
        <v>-1.3499999999999999</v>
      </c>
      <c r="AE34" s="178"/>
      <c r="AF34" s="147">
        <f t="shared" si="8"/>
        <v>-1.3499999999999999</v>
      </c>
      <c r="AG34" s="170" t="str">
        <f t="shared" si="9"/>
        <v/>
      </c>
      <c r="AI34" s="147">
        <f t="shared" si="10"/>
        <v>0</v>
      </c>
      <c r="AJ34" s="170">
        <f t="shared" si="11"/>
        <v>0</v>
      </c>
      <c r="AL34" s="169"/>
      <c r="AM34" s="152">
        <f t="shared" si="25"/>
        <v>750</v>
      </c>
      <c r="AN34" s="168">
        <f t="shared" si="26"/>
        <v>0</v>
      </c>
      <c r="AO34" s="178"/>
      <c r="AP34" s="147">
        <f t="shared" si="12"/>
        <v>1.3499999999999999</v>
      </c>
      <c r="AQ34" s="170">
        <f t="shared" si="13"/>
        <v>-1</v>
      </c>
      <c r="AS34" s="147">
        <f t="shared" si="14"/>
        <v>1.3499999999999999</v>
      </c>
      <c r="AT34" s="170" t="str">
        <f t="shared" si="15"/>
        <v/>
      </c>
      <c r="AX34" s="169">
        <f t="shared" si="31"/>
        <v>-1.8E-3</v>
      </c>
      <c r="AY34" s="152">
        <f t="shared" si="27"/>
        <v>750</v>
      </c>
      <c r="AZ34" s="168">
        <f t="shared" si="28"/>
        <v>-1.3499999999999999</v>
      </c>
      <c r="BB34" s="169">
        <f t="shared" si="32"/>
        <v>-1.8E-3</v>
      </c>
      <c r="BC34" s="152">
        <f t="shared" si="29"/>
        <v>750</v>
      </c>
      <c r="BD34" s="168">
        <f t="shared" si="30"/>
        <v>-1.3499999999999999</v>
      </c>
    </row>
    <row r="35" spans="2:56" s="6" customFormat="1" ht="25.5" x14ac:dyDescent="0.35">
      <c r="B35" s="180" t="s">
        <v>44</v>
      </c>
      <c r="D35" s="28" t="s">
        <v>13</v>
      </c>
      <c r="E35" s="27"/>
      <c r="F35" s="169"/>
      <c r="G35" s="152">
        <f>$D$19</f>
        <v>750</v>
      </c>
      <c r="H35" s="168">
        <f t="shared" si="16"/>
        <v>0</v>
      </c>
      <c r="I35" s="179"/>
      <c r="J35" s="169">
        <v>0</v>
      </c>
      <c r="K35" s="152">
        <f t="shared" si="17"/>
        <v>750</v>
      </c>
      <c r="L35" s="168">
        <f t="shared" si="18"/>
        <v>0</v>
      </c>
      <c r="M35" s="178"/>
      <c r="N35" s="147">
        <f t="shared" si="2"/>
        <v>0</v>
      </c>
      <c r="O35" s="170" t="str">
        <f t="shared" si="3"/>
        <v/>
      </c>
      <c r="Q35" s="169">
        <v>5.5728595351068951E-2</v>
      </c>
      <c r="R35" s="152">
        <f t="shared" si="19"/>
        <v>750</v>
      </c>
      <c r="S35" s="168">
        <f t="shared" si="20"/>
        <v>41.79644651330171</v>
      </c>
      <c r="T35" s="178"/>
      <c r="U35" s="147">
        <f t="shared" si="5"/>
        <v>41.79644651330171</v>
      </c>
      <c r="V35" s="170" t="str">
        <f t="shared" si="6"/>
        <v/>
      </c>
      <c r="X35" s="169">
        <v>0</v>
      </c>
      <c r="Y35" s="152">
        <f t="shared" si="21"/>
        <v>750</v>
      </c>
      <c r="Z35" s="168">
        <f t="shared" si="22"/>
        <v>0</v>
      </c>
      <c r="AA35" s="178"/>
      <c r="AB35" s="169">
        <f>'App. 2-Z_Tariff 2018'!D65</f>
        <v>-1.9E-3</v>
      </c>
      <c r="AC35" s="152">
        <f t="shared" si="23"/>
        <v>750</v>
      </c>
      <c r="AD35" s="168">
        <f t="shared" si="24"/>
        <v>-1.425</v>
      </c>
      <c r="AE35" s="178"/>
      <c r="AF35" s="147">
        <f t="shared" si="8"/>
        <v>-1.425</v>
      </c>
      <c r="AG35" s="170" t="str">
        <f t="shared" si="9"/>
        <v/>
      </c>
      <c r="AI35" s="147">
        <f t="shared" si="10"/>
        <v>0</v>
      </c>
      <c r="AJ35" s="170">
        <f t="shared" si="11"/>
        <v>0</v>
      </c>
      <c r="AL35" s="169"/>
      <c r="AM35" s="152">
        <f t="shared" si="25"/>
        <v>750</v>
      </c>
      <c r="AN35" s="168">
        <f t="shared" si="26"/>
        <v>0</v>
      </c>
      <c r="AO35" s="178"/>
      <c r="AP35" s="147">
        <f t="shared" si="12"/>
        <v>1.425</v>
      </c>
      <c r="AQ35" s="170">
        <f t="shared" si="13"/>
        <v>-1</v>
      </c>
      <c r="AS35" s="147">
        <f t="shared" si="14"/>
        <v>1.425</v>
      </c>
      <c r="AT35" s="170" t="str">
        <f t="shared" si="15"/>
        <v/>
      </c>
      <c r="AX35" s="169">
        <f t="shared" si="31"/>
        <v>-1.9E-3</v>
      </c>
      <c r="AY35" s="152">
        <f t="shared" si="27"/>
        <v>750</v>
      </c>
      <c r="AZ35" s="168">
        <f t="shared" si="28"/>
        <v>-1.425</v>
      </c>
      <c r="BB35" s="169">
        <f t="shared" si="32"/>
        <v>-1.9E-3</v>
      </c>
      <c r="BC35" s="152">
        <f t="shared" si="29"/>
        <v>750</v>
      </c>
      <c r="BD35" s="168">
        <f t="shared" si="30"/>
        <v>-1.425</v>
      </c>
    </row>
    <row r="36" spans="2:56" s="6" customFormat="1" hidden="1" x14ac:dyDescent="0.35">
      <c r="B36" s="148" t="s">
        <v>43</v>
      </c>
      <c r="D36" s="28" t="s">
        <v>13</v>
      </c>
      <c r="E36" s="27"/>
      <c r="F36" s="169"/>
      <c r="G36" s="152">
        <f>$D$19</f>
        <v>750</v>
      </c>
      <c r="H36" s="168">
        <f t="shared" si="16"/>
        <v>0</v>
      </c>
      <c r="J36" s="169"/>
      <c r="K36" s="152">
        <f t="shared" si="17"/>
        <v>750</v>
      </c>
      <c r="L36" s="168">
        <f t="shared" si="18"/>
        <v>0</v>
      </c>
      <c r="N36" s="147">
        <f t="shared" si="2"/>
        <v>0</v>
      </c>
      <c r="O36" s="170" t="str">
        <f t="shared" si="3"/>
        <v/>
      </c>
      <c r="Q36" s="169"/>
      <c r="R36" s="152">
        <f t="shared" si="19"/>
        <v>750</v>
      </c>
      <c r="S36" s="168">
        <f t="shared" si="20"/>
        <v>0</v>
      </c>
      <c r="U36" s="147">
        <f t="shared" si="5"/>
        <v>0</v>
      </c>
      <c r="V36" s="170" t="str">
        <f t="shared" si="6"/>
        <v/>
      </c>
      <c r="X36" s="169"/>
      <c r="Y36" s="152">
        <f t="shared" si="21"/>
        <v>750</v>
      </c>
      <c r="Z36" s="168">
        <f t="shared" si="22"/>
        <v>0</v>
      </c>
      <c r="AB36" s="169"/>
      <c r="AC36" s="152">
        <f t="shared" si="23"/>
        <v>750</v>
      </c>
      <c r="AD36" s="168">
        <f t="shared" si="24"/>
        <v>0</v>
      </c>
      <c r="AF36" s="147">
        <f t="shared" si="8"/>
        <v>0</v>
      </c>
      <c r="AG36" s="170" t="str">
        <f t="shared" si="9"/>
        <v/>
      </c>
      <c r="AI36" s="147">
        <f t="shared" si="10"/>
        <v>0</v>
      </c>
      <c r="AJ36" s="170" t="str">
        <f t="shared" si="11"/>
        <v/>
      </c>
      <c r="AL36" s="169"/>
      <c r="AM36" s="152">
        <f t="shared" si="25"/>
        <v>750</v>
      </c>
      <c r="AN36" s="168">
        <f t="shared" si="26"/>
        <v>0</v>
      </c>
      <c r="AP36" s="147">
        <f t="shared" si="12"/>
        <v>0</v>
      </c>
      <c r="AQ36" s="170" t="str">
        <f t="shared" si="13"/>
        <v/>
      </c>
      <c r="AS36" s="147">
        <f t="shared" si="14"/>
        <v>0</v>
      </c>
      <c r="AT36" s="170" t="str">
        <f t="shared" si="15"/>
        <v/>
      </c>
      <c r="AX36" s="169">
        <f t="shared" si="31"/>
        <v>0</v>
      </c>
      <c r="AY36" s="152">
        <f t="shared" si="27"/>
        <v>750</v>
      </c>
      <c r="AZ36" s="168">
        <f t="shared" si="28"/>
        <v>0</v>
      </c>
      <c r="BB36" s="169">
        <f t="shared" si="32"/>
        <v>0</v>
      </c>
      <c r="BC36" s="152">
        <f t="shared" si="29"/>
        <v>750</v>
      </c>
      <c r="BD36" s="168">
        <f t="shared" si="30"/>
        <v>0</v>
      </c>
    </row>
    <row r="37" spans="2:56" s="6" customFormat="1" x14ac:dyDescent="0.35">
      <c r="B37" s="148" t="s">
        <v>42</v>
      </c>
      <c r="D37" s="28" t="s">
        <v>13</v>
      </c>
      <c r="E37" s="27"/>
      <c r="F37" s="176">
        <f>IF(ISBLANK($D$16)=TRUE, 0, IF($D$16="TOU", 0.64*F48+0.18*F49+0.18*F50, IF(AND($D$16="non-TOU", G52&gt;0), F52,F51)))</f>
        <v>8.2460000000000006E-2</v>
      </c>
      <c r="G37" s="177">
        <f>$D$19*(1+F67)-$D$19</f>
        <v>32.25</v>
      </c>
      <c r="H37" s="168">
        <f t="shared" si="16"/>
        <v>2.659335</v>
      </c>
      <c r="J37" s="176">
        <f>IF(ISBLANK($D$16)=TRUE, 0, IF($D$16="TOU", 0.64*J48+0.18*J49+0.18*J50, IF(AND($D$16="non-TOU", K52&gt;0), J52,J51)))</f>
        <v>8.2460000000000006E-2</v>
      </c>
      <c r="K37" s="177">
        <f>$D$19*(1+J67)-$D$19</f>
        <v>32.25</v>
      </c>
      <c r="L37" s="168">
        <f t="shared" si="18"/>
        <v>2.659335</v>
      </c>
      <c r="N37" s="147">
        <f t="shared" si="2"/>
        <v>0</v>
      </c>
      <c r="O37" s="170">
        <f t="shared" si="3"/>
        <v>0</v>
      </c>
      <c r="Q37" s="176">
        <f>IF(ISBLANK($D$16)=TRUE, 0, IF($D$16="TOU", 0.64*Q48+0.18*Q49+0.18*Q50, IF(AND($D$16="non-TOU", R52&gt;0), Q52,Q51)))</f>
        <v>8.2460000000000006E-2</v>
      </c>
      <c r="R37" s="177">
        <f>$D$19*(1+Q67)-$D$19</f>
        <v>36.486624073892699</v>
      </c>
      <c r="S37" s="168">
        <f t="shared" si="20"/>
        <v>3.0086870211331922</v>
      </c>
      <c r="U37" s="147">
        <f t="shared" si="5"/>
        <v>0.34935202113319219</v>
      </c>
      <c r="V37" s="170">
        <f t="shared" si="6"/>
        <v>0.13136818833775821</v>
      </c>
      <c r="X37" s="176">
        <f>IF(ISBLANK($D$16)=TRUE, 0, IF($D$16="TOU", 0.64*X48+0.18*X49+0.18*X50, IF(AND($D$16="non-TOU", Y52&gt;0), X52,X51)))</f>
        <v>8.2460000000000006E-2</v>
      </c>
      <c r="Y37" s="177">
        <f>$D$19*(1+X67)-$D$19</f>
        <v>36.486624073892699</v>
      </c>
      <c r="Z37" s="168">
        <f t="shared" si="22"/>
        <v>3.0086870211331922</v>
      </c>
      <c r="AB37" s="176">
        <f>IF(ISBLANK($D$16)=TRUE, 0, IF($D$16="TOU", 0.64*AB48+0.18*AB49+0.18*AB50, IF(AND($D$16="non-TOU", AC52&gt;0), AB52,AB51)))</f>
        <v>8.2460000000000006E-2</v>
      </c>
      <c r="AC37" s="177">
        <f>$D$19*(1+AB67)-$D$19</f>
        <v>36.486624073892699</v>
      </c>
      <c r="AD37" s="168">
        <f t="shared" si="24"/>
        <v>3.0086870211331922</v>
      </c>
      <c r="AF37" s="147">
        <f t="shared" si="8"/>
        <v>0</v>
      </c>
      <c r="AG37" s="170">
        <f t="shared" si="9"/>
        <v>0</v>
      </c>
      <c r="AI37" s="147">
        <f t="shared" si="10"/>
        <v>0</v>
      </c>
      <c r="AJ37" s="170">
        <f t="shared" si="11"/>
        <v>0</v>
      </c>
      <c r="AL37" s="176">
        <f>IF(ISBLANK($D$16)=TRUE, 0, IF($D$16="TOU", 0.64*AL48+0.18*AL49+0.18*AL50, IF(AND($D$16="non-TOU", AM52&gt;0), AL52,AL51)))</f>
        <v>8.2460000000000006E-2</v>
      </c>
      <c r="AM37" s="177">
        <f>$D$19*(1+AL67)-$D$19</f>
        <v>36.486624073892699</v>
      </c>
      <c r="AN37" s="168">
        <f t="shared" si="26"/>
        <v>3.0086870211331922</v>
      </c>
      <c r="AP37" s="147">
        <f t="shared" si="12"/>
        <v>0</v>
      </c>
      <c r="AQ37" s="170">
        <f t="shared" si="13"/>
        <v>0</v>
      </c>
      <c r="AS37" s="147">
        <f t="shared" si="14"/>
        <v>0</v>
      </c>
      <c r="AT37" s="170">
        <f t="shared" si="15"/>
        <v>0</v>
      </c>
      <c r="AX37" s="176">
        <f t="shared" si="31"/>
        <v>8.2460000000000006E-2</v>
      </c>
      <c r="AY37" s="177">
        <f t="shared" si="27"/>
        <v>36.486624073892699</v>
      </c>
      <c r="AZ37" s="168">
        <f t="shared" si="28"/>
        <v>3.0086870211331922</v>
      </c>
      <c r="BB37" s="176">
        <f t="shared" si="32"/>
        <v>8.2460000000000006E-2</v>
      </c>
      <c r="BC37" s="177">
        <f t="shared" si="29"/>
        <v>36.486624073892699</v>
      </c>
      <c r="BD37" s="168">
        <f t="shared" si="30"/>
        <v>3.0086870211331922</v>
      </c>
    </row>
    <row r="38" spans="2:56" s="6" customFormat="1" x14ac:dyDescent="0.35">
      <c r="B38" s="148" t="s">
        <v>41</v>
      </c>
      <c r="D38" s="28" t="s">
        <v>15</v>
      </c>
      <c r="E38" s="27"/>
      <c r="F38" s="176">
        <v>0.79</v>
      </c>
      <c r="G38" s="152">
        <v>1</v>
      </c>
      <c r="H38" s="168">
        <f t="shared" si="16"/>
        <v>0.79</v>
      </c>
      <c r="J38" s="176">
        <v>0.79</v>
      </c>
      <c r="K38" s="152">
        <v>1</v>
      </c>
      <c r="L38" s="168">
        <f t="shared" si="18"/>
        <v>0.79</v>
      </c>
      <c r="N38" s="147">
        <f t="shared" si="2"/>
        <v>0</v>
      </c>
      <c r="O38" s="170">
        <f t="shared" si="3"/>
        <v>0</v>
      </c>
      <c r="Q38" s="176">
        <v>0.79</v>
      </c>
      <c r="R38" s="152">
        <v>1</v>
      </c>
      <c r="S38" s="168">
        <f t="shared" si="20"/>
        <v>0.79</v>
      </c>
      <c r="U38" s="147">
        <f t="shared" si="5"/>
        <v>0</v>
      </c>
      <c r="V38" s="170">
        <f t="shared" si="6"/>
        <v>0</v>
      </c>
      <c r="X38" s="176">
        <v>0.79</v>
      </c>
      <c r="Y38" s="152">
        <v>1</v>
      </c>
      <c r="Z38" s="168">
        <f t="shared" si="22"/>
        <v>0.79</v>
      </c>
      <c r="AB38" s="176">
        <v>0.79</v>
      </c>
      <c r="AC38" s="152">
        <v>1</v>
      </c>
      <c r="AD38" s="168">
        <f t="shared" si="24"/>
        <v>0.79</v>
      </c>
      <c r="AF38" s="147">
        <f t="shared" si="8"/>
        <v>0</v>
      </c>
      <c r="AG38" s="170">
        <f t="shared" si="9"/>
        <v>0</v>
      </c>
      <c r="AI38" s="147">
        <f t="shared" si="10"/>
        <v>0</v>
      </c>
      <c r="AJ38" s="170">
        <f t="shared" si="11"/>
        <v>0</v>
      </c>
      <c r="AL38" s="176">
        <v>0.79</v>
      </c>
      <c r="AM38" s="152">
        <v>1</v>
      </c>
      <c r="AN38" s="168">
        <f t="shared" si="26"/>
        <v>0.79</v>
      </c>
      <c r="AP38" s="147">
        <f t="shared" si="12"/>
        <v>0</v>
      </c>
      <c r="AQ38" s="170">
        <f t="shared" si="13"/>
        <v>0</v>
      </c>
      <c r="AS38" s="147">
        <f t="shared" si="14"/>
        <v>0</v>
      </c>
      <c r="AT38" s="170">
        <f t="shared" si="15"/>
        <v>0</v>
      </c>
      <c r="AX38" s="176">
        <f t="shared" si="31"/>
        <v>0.79</v>
      </c>
      <c r="AY38" s="152">
        <f t="shared" si="27"/>
        <v>1</v>
      </c>
      <c r="AZ38" s="168">
        <f t="shared" si="28"/>
        <v>0.79</v>
      </c>
      <c r="BB38" s="176">
        <f t="shared" si="32"/>
        <v>0.79</v>
      </c>
      <c r="BC38" s="152">
        <f t="shared" si="29"/>
        <v>1</v>
      </c>
      <c r="BD38" s="168">
        <f t="shared" si="30"/>
        <v>0.79</v>
      </c>
    </row>
    <row r="39" spans="2:56" ht="26.25" x14ac:dyDescent="0.35">
      <c r="B39" s="167" t="s">
        <v>40</v>
      </c>
      <c r="C39" s="174"/>
      <c r="D39" s="175"/>
      <c r="E39" s="174"/>
      <c r="F39" s="173"/>
      <c r="G39" s="163"/>
      <c r="H39" s="157">
        <f>SUM(H30:H38)+H29</f>
        <v>21.889334999999999</v>
      </c>
      <c r="I39" s="172"/>
      <c r="J39" s="163"/>
      <c r="K39" s="171"/>
      <c r="L39" s="157">
        <f>SUM(L30:L38)+L29</f>
        <v>21.889334999999999</v>
      </c>
      <c r="M39" s="172"/>
      <c r="N39" s="161">
        <f t="shared" si="2"/>
        <v>0</v>
      </c>
      <c r="O39" s="160">
        <f t="shared" si="3"/>
        <v>0</v>
      </c>
      <c r="Q39" s="163"/>
      <c r="R39" s="171"/>
      <c r="S39" s="157">
        <f>SUM(S30:S38)+S29</f>
        <v>70.596677501457805</v>
      </c>
      <c r="T39" s="172"/>
      <c r="U39" s="161">
        <f t="shared" si="5"/>
        <v>48.707342501457802</v>
      </c>
      <c r="V39" s="160">
        <f t="shared" si="6"/>
        <v>2.2251631902685851</v>
      </c>
      <c r="X39" s="163"/>
      <c r="Y39" s="171"/>
      <c r="Z39" s="157">
        <f>SUM(Z30:Z38)+Z29</f>
        <v>27.727330895091352</v>
      </c>
      <c r="AA39" s="172"/>
      <c r="AB39" s="163"/>
      <c r="AC39" s="171"/>
      <c r="AD39" s="157">
        <f>SUM(AD30:AD38)+AD29</f>
        <v>25.787330895091351</v>
      </c>
      <c r="AE39" s="172"/>
      <c r="AF39" s="161">
        <f t="shared" si="8"/>
        <v>-1.9400000000000013</v>
      </c>
      <c r="AG39" s="160">
        <f t="shared" si="9"/>
        <v>-6.9967066333941466E-2</v>
      </c>
      <c r="AI39" s="161">
        <f t="shared" si="10"/>
        <v>-0.55000000000000071</v>
      </c>
      <c r="AJ39" s="160">
        <f t="shared" si="11"/>
        <v>-2.1328302732745941E-2</v>
      </c>
      <c r="AL39" s="163"/>
      <c r="AM39" s="171"/>
      <c r="AN39" s="157">
        <f>SUM(AN30:AN38)+AN29</f>
        <v>29.522330895091351</v>
      </c>
      <c r="AO39" s="172"/>
      <c r="AP39" s="161">
        <f t="shared" si="12"/>
        <v>3.7349999999999994</v>
      </c>
      <c r="AQ39" s="160">
        <f t="shared" si="13"/>
        <v>0.14483856492146541</v>
      </c>
      <c r="AS39" s="161">
        <f t="shared" si="14"/>
        <v>2.34</v>
      </c>
      <c r="AT39" s="160">
        <f t="shared" si="15"/>
        <v>7.9262034163741099E-2</v>
      </c>
      <c r="AX39" s="163"/>
      <c r="AY39" s="171"/>
      <c r="AZ39" s="157">
        <f>SUM(AZ30:AZ38)+AZ29</f>
        <v>26.337330895091352</v>
      </c>
      <c r="BB39" s="163"/>
      <c r="BC39" s="171"/>
      <c r="BD39" s="157">
        <f>SUM(BD30:BD38)+BD29</f>
        <v>27.182330895091351</v>
      </c>
    </row>
    <row r="40" spans="2:56" s="6" customFormat="1" x14ac:dyDescent="0.35">
      <c r="B40" s="6" t="s">
        <v>39</v>
      </c>
      <c r="D40" s="28" t="s">
        <v>13</v>
      </c>
      <c r="E40" s="27"/>
      <c r="F40" s="169">
        <v>7.4000000000000003E-3</v>
      </c>
      <c r="G40" s="154">
        <f>$D$19*(1+F67)</f>
        <v>782.25</v>
      </c>
      <c r="H40" s="168">
        <f>G40*F40</f>
        <v>5.7886500000000005</v>
      </c>
      <c r="J40" s="169">
        <f>F40</f>
        <v>7.4000000000000003E-3</v>
      </c>
      <c r="K40" s="154">
        <f>$D$19*(1+J67)</f>
        <v>782.25</v>
      </c>
      <c r="L40" s="168">
        <f>K40*J40</f>
        <v>5.7886500000000005</v>
      </c>
      <c r="N40" s="147">
        <f t="shared" si="2"/>
        <v>0</v>
      </c>
      <c r="O40" s="170">
        <f t="shared" si="3"/>
        <v>0</v>
      </c>
      <c r="Q40" s="169">
        <v>7.1999999999999998E-3</v>
      </c>
      <c r="R40" s="154">
        <f>$D$19*(1+Q67)</f>
        <v>786.4866240738927</v>
      </c>
      <c r="S40" s="168">
        <f>R40*Q40</f>
        <v>5.6627036933320269</v>
      </c>
      <c r="U40" s="147">
        <f t="shared" si="5"/>
        <v>-0.12594630666797357</v>
      </c>
      <c r="V40" s="170">
        <f t="shared" si="6"/>
        <v>-2.1757457553656476E-2</v>
      </c>
      <c r="X40" s="169">
        <v>7.4000000000000003E-3</v>
      </c>
      <c r="Y40" s="154">
        <f>$D$19*(1+X67)</f>
        <v>786.4866240738927</v>
      </c>
      <c r="Z40" s="168">
        <f>Y40*X40</f>
        <v>5.8200010181468063</v>
      </c>
      <c r="AB40" s="169">
        <f>'App. 2-Z_Tariff 2018'!$D$66</f>
        <v>7.1999999999999998E-3</v>
      </c>
      <c r="AC40" s="154">
        <f>$D$19*(1+AB67)</f>
        <v>786.4866240738927</v>
      </c>
      <c r="AD40" s="168">
        <f>AC40*AB40</f>
        <v>5.6627036933320269</v>
      </c>
      <c r="AF40" s="147">
        <f t="shared" si="8"/>
        <v>-0.15729732481477932</v>
      </c>
      <c r="AG40" s="170">
        <f t="shared" si="9"/>
        <v>-2.702702702702716E-2</v>
      </c>
      <c r="AI40" s="147">
        <f t="shared" si="10"/>
        <v>0</v>
      </c>
      <c r="AJ40" s="170">
        <f t="shared" si="11"/>
        <v>0</v>
      </c>
      <c r="AL40" s="169">
        <f>'App. 2-Z_Tariff 2019'!$D$63</f>
        <v>7.1999999999999998E-3</v>
      </c>
      <c r="AM40" s="154">
        <f>$D$19*(1+AL67)</f>
        <v>786.4866240738927</v>
      </c>
      <c r="AN40" s="168">
        <f>AM40*AL40</f>
        <v>5.6627036933320269</v>
      </c>
      <c r="AP40" s="147">
        <f t="shared" si="12"/>
        <v>0</v>
      </c>
      <c r="AQ40" s="170">
        <f t="shared" si="13"/>
        <v>0</v>
      </c>
      <c r="AS40" s="147">
        <f t="shared" si="14"/>
        <v>0</v>
      </c>
      <c r="AT40" s="170">
        <f t="shared" si="15"/>
        <v>0</v>
      </c>
      <c r="AX40" s="169">
        <f>AB40</f>
        <v>7.1999999999999998E-3</v>
      </c>
      <c r="AY40" s="154">
        <f>AC40</f>
        <v>786.4866240738927</v>
      </c>
      <c r="AZ40" s="168">
        <f>AY40*AX40</f>
        <v>5.6627036933320269</v>
      </c>
      <c r="BB40" s="169">
        <f>AX40</f>
        <v>7.1999999999999998E-3</v>
      </c>
      <c r="BC40" s="154">
        <f>AM40</f>
        <v>786.4866240738927</v>
      </c>
      <c r="BD40" s="168">
        <f>BC40*BB40</f>
        <v>5.6627036933320269</v>
      </c>
    </row>
    <row r="41" spans="2:56" s="6" customFormat="1" ht="25.5" x14ac:dyDescent="0.35">
      <c r="B41" s="156" t="s">
        <v>38</v>
      </c>
      <c r="D41" s="28" t="s">
        <v>13</v>
      </c>
      <c r="E41" s="27"/>
      <c r="F41" s="169">
        <v>5.7000000000000002E-3</v>
      </c>
      <c r="G41" s="154">
        <f>G40</f>
        <v>782.25</v>
      </c>
      <c r="H41" s="168">
        <f>G41*F41</f>
        <v>4.458825</v>
      </c>
      <c r="J41" s="169">
        <f>F41</f>
        <v>5.7000000000000002E-3</v>
      </c>
      <c r="K41" s="153">
        <f>K40</f>
        <v>782.25</v>
      </c>
      <c r="L41" s="168">
        <f>K41*J41</f>
        <v>4.458825</v>
      </c>
      <c r="N41" s="147">
        <f t="shared" si="2"/>
        <v>0</v>
      </c>
      <c r="O41" s="170">
        <f t="shared" si="3"/>
        <v>0</v>
      </c>
      <c r="Q41" s="169">
        <v>7.0000000000000001E-3</v>
      </c>
      <c r="R41" s="153">
        <f>R40</f>
        <v>786.4866240738927</v>
      </c>
      <c r="S41" s="168">
        <f>R41*Q41</f>
        <v>5.5054063685172494</v>
      </c>
      <c r="U41" s="147">
        <f t="shared" si="5"/>
        <v>1.0465813685172494</v>
      </c>
      <c r="V41" s="170">
        <f t="shared" si="6"/>
        <v>0.23472133768812398</v>
      </c>
      <c r="X41" s="169">
        <v>6.1999999999999998E-3</v>
      </c>
      <c r="Y41" s="153">
        <f>Y40</f>
        <v>786.4866240738927</v>
      </c>
      <c r="Z41" s="168">
        <f>Y41*X41</f>
        <v>4.8762170692581348</v>
      </c>
      <c r="AB41" s="169">
        <f>'App. 2-Z_Tariff 2018'!$D$67</f>
        <v>7.0000000000000001E-3</v>
      </c>
      <c r="AC41" s="153">
        <f>AC40</f>
        <v>786.4866240738927</v>
      </c>
      <c r="AD41" s="168">
        <f>AC41*AB41</f>
        <v>5.5054063685172494</v>
      </c>
      <c r="AF41" s="147">
        <f t="shared" si="8"/>
        <v>0.6291892992591146</v>
      </c>
      <c r="AG41" s="170">
        <f t="shared" si="9"/>
        <v>0.12903225806451621</v>
      </c>
      <c r="AI41" s="147">
        <f t="shared" si="10"/>
        <v>0</v>
      </c>
      <c r="AJ41" s="170">
        <f t="shared" si="11"/>
        <v>0</v>
      </c>
      <c r="AL41" s="169">
        <f>'App. 2-Z_Tariff 2019'!$D$64</f>
        <v>7.0000000000000001E-3</v>
      </c>
      <c r="AM41" s="153">
        <f>AM40</f>
        <v>786.4866240738927</v>
      </c>
      <c r="AN41" s="168">
        <f>AM41*AL41</f>
        <v>5.5054063685172494</v>
      </c>
      <c r="AP41" s="147">
        <f t="shared" si="12"/>
        <v>0</v>
      </c>
      <c r="AQ41" s="170">
        <f t="shared" si="13"/>
        <v>0</v>
      </c>
      <c r="AS41" s="147">
        <f t="shared" si="14"/>
        <v>0</v>
      </c>
      <c r="AT41" s="170">
        <f t="shared" si="15"/>
        <v>0</v>
      </c>
      <c r="AX41" s="169">
        <f>AB41</f>
        <v>7.0000000000000001E-3</v>
      </c>
      <c r="AY41" s="153">
        <f>AC41</f>
        <v>786.4866240738927</v>
      </c>
      <c r="AZ41" s="168">
        <f>AY41*AX41</f>
        <v>5.5054063685172494</v>
      </c>
      <c r="BB41" s="169">
        <f>AX41</f>
        <v>7.0000000000000001E-3</v>
      </c>
      <c r="BC41" s="153">
        <f>AM41</f>
        <v>786.4866240738927</v>
      </c>
      <c r="BD41" s="168">
        <f>BC41*BB41</f>
        <v>5.5054063685172494</v>
      </c>
    </row>
    <row r="42" spans="2:56" ht="26.25" x14ac:dyDescent="0.35">
      <c r="B42" s="167" t="s">
        <v>37</v>
      </c>
      <c r="C42" s="165"/>
      <c r="D42" s="166"/>
      <c r="E42" s="165"/>
      <c r="F42" s="164"/>
      <c r="G42" s="163"/>
      <c r="H42" s="157">
        <f>SUM(H39:H41)</f>
        <v>32.136809999999997</v>
      </c>
      <c r="I42" s="162"/>
      <c r="J42" s="159"/>
      <c r="K42" s="158"/>
      <c r="L42" s="157">
        <f>SUM(L39:L41)</f>
        <v>32.136809999999997</v>
      </c>
      <c r="M42" s="162"/>
      <c r="N42" s="161">
        <f t="shared" si="2"/>
        <v>0</v>
      </c>
      <c r="O42" s="160">
        <f t="shared" si="3"/>
        <v>0</v>
      </c>
      <c r="Q42" s="159"/>
      <c r="R42" s="158"/>
      <c r="S42" s="157">
        <f>SUM(S39:S41)</f>
        <v>81.764787563307067</v>
      </c>
      <c r="T42" s="162"/>
      <c r="U42" s="161">
        <f t="shared" si="5"/>
        <v>49.62797756330707</v>
      </c>
      <c r="V42" s="160">
        <f t="shared" si="6"/>
        <v>1.5442720532407253</v>
      </c>
      <c r="X42" s="159"/>
      <c r="Y42" s="158"/>
      <c r="Z42" s="157">
        <f>SUM(Z39:Z41)</f>
        <v>38.423548982496293</v>
      </c>
      <c r="AA42" s="162"/>
      <c r="AB42" s="159"/>
      <c r="AC42" s="158"/>
      <c r="AD42" s="157">
        <f>SUM(AD39:AD41)</f>
        <v>36.955440956940627</v>
      </c>
      <c r="AE42" s="162"/>
      <c r="AF42" s="161">
        <f t="shared" si="8"/>
        <v>-1.4681080255556651</v>
      </c>
      <c r="AG42" s="160">
        <f t="shared" si="9"/>
        <v>-3.8208548258372915E-2</v>
      </c>
      <c r="AI42" s="161">
        <f t="shared" si="10"/>
        <v>-0.54999999999999716</v>
      </c>
      <c r="AJ42" s="160">
        <f t="shared" si="11"/>
        <v>-1.4882788183770847E-2</v>
      </c>
      <c r="AL42" s="159"/>
      <c r="AM42" s="158"/>
      <c r="AN42" s="157">
        <f>SUM(AN39:AN41)</f>
        <v>40.690440956940627</v>
      </c>
      <c r="AO42" s="162"/>
      <c r="AP42" s="161">
        <f t="shared" si="12"/>
        <v>3.7349999999999994</v>
      </c>
      <c r="AQ42" s="160">
        <f t="shared" si="13"/>
        <v>0.10106766157524434</v>
      </c>
      <c r="AS42" s="161">
        <f t="shared" si="14"/>
        <v>2.3400000000000034</v>
      </c>
      <c r="AT42" s="160">
        <f t="shared" si="15"/>
        <v>5.7507364013976513E-2</v>
      </c>
      <c r="AX42" s="159"/>
      <c r="AY42" s="158"/>
      <c r="AZ42" s="157">
        <f>SUM(AZ39:AZ41)</f>
        <v>37.505440956940625</v>
      </c>
      <c r="BB42" s="159"/>
      <c r="BC42" s="158"/>
      <c r="BD42" s="157">
        <f>SUM(BD39:BD41)</f>
        <v>38.350440956940623</v>
      </c>
    </row>
    <row r="43" spans="2:56" s="6" customFormat="1" ht="25.5" x14ac:dyDescent="0.35">
      <c r="B43" s="156" t="s">
        <v>36</v>
      </c>
      <c r="D43" s="28" t="s">
        <v>13</v>
      </c>
      <c r="E43" s="27"/>
      <c r="F43" s="139">
        <v>4.4000000000000003E-3</v>
      </c>
      <c r="G43" s="154">
        <f>G41</f>
        <v>782.25</v>
      </c>
      <c r="H43" s="137">
        <f>G43*F43</f>
        <v>3.4419000000000004</v>
      </c>
      <c r="J43" s="139">
        <v>4.4000000000000003E-3</v>
      </c>
      <c r="K43" s="153">
        <f>K40</f>
        <v>782.25</v>
      </c>
      <c r="L43" s="137">
        <f>K43*J43</f>
        <v>3.4419000000000004</v>
      </c>
      <c r="N43" s="147">
        <f t="shared" si="2"/>
        <v>0</v>
      </c>
      <c r="O43" s="140">
        <f t="shared" si="3"/>
        <v>0</v>
      </c>
      <c r="Q43" s="139">
        <v>3.5999999999999999E-3</v>
      </c>
      <c r="R43" s="153">
        <f>R40</f>
        <v>786.4866240738927</v>
      </c>
      <c r="S43" s="137">
        <f t="shared" ref="S43:S52" si="33">R43*Q43</f>
        <v>2.8313518466660135</v>
      </c>
      <c r="U43" s="147">
        <f t="shared" si="5"/>
        <v>-0.61054815333398693</v>
      </c>
      <c r="V43" s="140">
        <f t="shared" si="6"/>
        <v>-0.17738695294284751</v>
      </c>
      <c r="X43" s="139">
        <v>3.5999999999999999E-3</v>
      </c>
      <c r="Y43" s="153">
        <f>Y40</f>
        <v>786.4866240738927</v>
      </c>
      <c r="Z43" s="137">
        <f t="shared" ref="Z43:Z52" si="34">Y43*X43</f>
        <v>2.8313518466660135</v>
      </c>
      <c r="AB43" s="139">
        <v>3.5999999999999999E-3</v>
      </c>
      <c r="AC43" s="153">
        <f>AC40</f>
        <v>786.4866240738927</v>
      </c>
      <c r="AD43" s="137">
        <f t="shared" ref="AD43:AD52" si="35">AC43*AB43</f>
        <v>2.8313518466660135</v>
      </c>
      <c r="AF43" s="147">
        <f t="shared" si="8"/>
        <v>0</v>
      </c>
      <c r="AG43" s="140">
        <f t="shared" si="9"/>
        <v>0</v>
      </c>
      <c r="AI43" s="147">
        <f t="shared" si="10"/>
        <v>0</v>
      </c>
      <c r="AJ43" s="140">
        <f t="shared" si="11"/>
        <v>0</v>
      </c>
      <c r="AL43" s="139">
        <v>3.5999999999999999E-3</v>
      </c>
      <c r="AM43" s="153">
        <f>AM40</f>
        <v>786.4866240738927</v>
      </c>
      <c r="AN43" s="137">
        <f t="shared" ref="AN43:AN52" si="36">AM43*AL43</f>
        <v>2.8313518466660135</v>
      </c>
      <c r="AP43" s="147">
        <f t="shared" si="12"/>
        <v>0</v>
      </c>
      <c r="AQ43" s="140">
        <f t="shared" si="13"/>
        <v>0</v>
      </c>
      <c r="AS43" s="147">
        <f t="shared" si="14"/>
        <v>0</v>
      </c>
      <c r="AT43" s="140">
        <f t="shared" si="15"/>
        <v>0</v>
      </c>
      <c r="AX43" s="139">
        <f t="shared" ref="AX43:AX52" si="37">AB43</f>
        <v>3.5999999999999999E-3</v>
      </c>
      <c r="AY43" s="153">
        <f t="shared" ref="AY43:AY52" si="38">AC43</f>
        <v>786.4866240738927</v>
      </c>
      <c r="AZ43" s="137">
        <f t="shared" ref="AZ43:AZ52" si="39">AY43*AX43</f>
        <v>2.8313518466660135</v>
      </c>
      <c r="BB43" s="139">
        <f t="shared" ref="BB43:BB52" si="40">AX43</f>
        <v>3.5999999999999999E-3</v>
      </c>
      <c r="BC43" s="153">
        <f t="shared" ref="BC43:BC52" si="41">AM43</f>
        <v>786.4866240738927</v>
      </c>
      <c r="BD43" s="137">
        <f t="shared" ref="BD43:BD52" si="42">BC43*BB43</f>
        <v>2.8313518466660135</v>
      </c>
    </row>
    <row r="44" spans="2:56" s="6" customFormat="1" ht="25.5" x14ac:dyDescent="0.35">
      <c r="B44" s="156" t="s">
        <v>35</v>
      </c>
      <c r="D44" s="28" t="s">
        <v>13</v>
      </c>
      <c r="E44" s="27"/>
      <c r="F44" s="139">
        <v>1.2999999999999999E-3</v>
      </c>
      <c r="G44" s="154">
        <f>G41</f>
        <v>782.25</v>
      </c>
      <c r="H44" s="137">
        <f>G44*F44</f>
        <v>1.0169249999999999</v>
      </c>
      <c r="J44" s="139">
        <v>1.2999999999999999E-3</v>
      </c>
      <c r="K44" s="153">
        <f>K40</f>
        <v>782.25</v>
      </c>
      <c r="L44" s="137">
        <f>K44*J44</f>
        <v>1.0169249999999999</v>
      </c>
      <c r="N44" s="147">
        <f t="shared" si="2"/>
        <v>0</v>
      </c>
      <c r="O44" s="140">
        <f t="shared" si="3"/>
        <v>0</v>
      </c>
      <c r="Q44" s="139">
        <v>1.2999999999999999E-3</v>
      </c>
      <c r="R44" s="153">
        <f>R40</f>
        <v>786.4866240738927</v>
      </c>
      <c r="S44" s="137">
        <f t="shared" si="33"/>
        <v>1.0224326112960604</v>
      </c>
      <c r="U44" s="147">
        <f t="shared" si="5"/>
        <v>5.5076112960605883E-3</v>
      </c>
      <c r="V44" s="140">
        <f t="shared" si="6"/>
        <v>5.4159464031866547E-3</v>
      </c>
      <c r="X44" s="139">
        <v>2.0999999999999999E-3</v>
      </c>
      <c r="Y44" s="153">
        <f>Y40</f>
        <v>786.4866240738927</v>
      </c>
      <c r="Z44" s="137">
        <f t="shared" si="34"/>
        <v>1.6516219105551746</v>
      </c>
      <c r="AB44" s="139">
        <f>'App. 2-Z_Tariff 2018'!$D$72</f>
        <v>2.9999999999999997E-4</v>
      </c>
      <c r="AC44" s="153">
        <f>AC40</f>
        <v>786.4866240738927</v>
      </c>
      <c r="AD44" s="137">
        <f t="shared" si="35"/>
        <v>0.23594598722216778</v>
      </c>
      <c r="AF44" s="147">
        <f t="shared" si="8"/>
        <v>-1.4156759233330067</v>
      </c>
      <c r="AG44" s="140">
        <f t="shared" si="9"/>
        <v>-0.8571428571428571</v>
      </c>
      <c r="AI44" s="147">
        <f t="shared" si="10"/>
        <v>0</v>
      </c>
      <c r="AJ44" s="140">
        <f t="shared" si="11"/>
        <v>0</v>
      </c>
      <c r="AL44" s="139">
        <f>'App. 2-Z_Tariff 2019'!$D$68</f>
        <v>2.9999999999999997E-4</v>
      </c>
      <c r="AM44" s="153">
        <f>AM40</f>
        <v>786.4866240738927</v>
      </c>
      <c r="AN44" s="137">
        <f t="shared" si="36"/>
        <v>0.23594598722216778</v>
      </c>
      <c r="AP44" s="147">
        <f t="shared" si="12"/>
        <v>0</v>
      </c>
      <c r="AQ44" s="140">
        <f t="shared" si="13"/>
        <v>0</v>
      </c>
      <c r="AS44" s="147">
        <f t="shared" si="14"/>
        <v>0</v>
      </c>
      <c r="AT44" s="140">
        <f t="shared" si="15"/>
        <v>0</v>
      </c>
      <c r="AX44" s="139">
        <f t="shared" si="37"/>
        <v>2.9999999999999997E-4</v>
      </c>
      <c r="AY44" s="153">
        <f t="shared" si="38"/>
        <v>786.4866240738927</v>
      </c>
      <c r="AZ44" s="137">
        <f t="shared" si="39"/>
        <v>0.23594598722216778</v>
      </c>
      <c r="BB44" s="139">
        <f t="shared" si="40"/>
        <v>2.9999999999999997E-4</v>
      </c>
      <c r="BC44" s="153">
        <f t="shared" si="41"/>
        <v>786.4866240738927</v>
      </c>
      <c r="BD44" s="137">
        <f t="shared" si="42"/>
        <v>0.23594598722216778</v>
      </c>
    </row>
    <row r="45" spans="2:56" s="6" customFormat="1" ht="25.5" x14ac:dyDescent="0.35">
      <c r="B45" s="155" t="s">
        <v>34</v>
      </c>
      <c r="D45" s="28" t="s">
        <v>13</v>
      </c>
      <c r="E45" s="27"/>
      <c r="F45" s="139"/>
      <c r="G45" s="154"/>
      <c r="H45" s="137"/>
      <c r="J45" s="139"/>
      <c r="K45" s="153"/>
      <c r="L45" s="137"/>
      <c r="N45" s="147"/>
      <c r="O45" s="140"/>
      <c r="Q45" s="139">
        <v>1.1000000000000001E-3</v>
      </c>
      <c r="R45" s="153">
        <f>R41</f>
        <v>786.4866240738927</v>
      </c>
      <c r="S45" s="137">
        <f t="shared" si="33"/>
        <v>0.86513528648128202</v>
      </c>
      <c r="U45" s="147">
        <f t="shared" si="5"/>
        <v>0.86513528648128202</v>
      </c>
      <c r="V45" s="140" t="str">
        <f t="shared" si="6"/>
        <v/>
      </c>
      <c r="X45" s="139">
        <v>1.1000000000000001E-3</v>
      </c>
      <c r="Y45" s="153">
        <f>Y41</f>
        <v>786.4866240738927</v>
      </c>
      <c r="Z45" s="137">
        <f t="shared" si="34"/>
        <v>0.86513528648128202</v>
      </c>
      <c r="AB45" s="139">
        <v>0</v>
      </c>
      <c r="AC45" s="153">
        <f>AC41</f>
        <v>786.4866240738927</v>
      </c>
      <c r="AD45" s="137">
        <f t="shared" si="35"/>
        <v>0</v>
      </c>
      <c r="AF45" s="147">
        <f t="shared" si="8"/>
        <v>-0.86513528648128202</v>
      </c>
      <c r="AG45" s="140">
        <f t="shared" si="9"/>
        <v>-1</v>
      </c>
      <c r="AI45" s="147">
        <f t="shared" si="10"/>
        <v>0</v>
      </c>
      <c r="AJ45" s="140" t="str">
        <f t="shared" si="11"/>
        <v/>
      </c>
      <c r="AL45" s="139">
        <v>0</v>
      </c>
      <c r="AM45" s="153">
        <f>AM41</f>
        <v>786.4866240738927</v>
      </c>
      <c r="AN45" s="137">
        <f t="shared" si="36"/>
        <v>0</v>
      </c>
      <c r="AP45" s="147">
        <f t="shared" si="12"/>
        <v>0</v>
      </c>
      <c r="AQ45" s="140" t="str">
        <f t="shared" si="13"/>
        <v/>
      </c>
      <c r="AS45" s="147">
        <f t="shared" si="14"/>
        <v>0</v>
      </c>
      <c r="AT45" s="140" t="str">
        <f t="shared" si="15"/>
        <v/>
      </c>
      <c r="AX45" s="139">
        <f t="shared" si="37"/>
        <v>0</v>
      </c>
      <c r="AY45" s="153">
        <f t="shared" si="38"/>
        <v>786.4866240738927</v>
      </c>
      <c r="AZ45" s="137">
        <f t="shared" si="39"/>
        <v>0</v>
      </c>
      <c r="BB45" s="139">
        <f t="shared" si="40"/>
        <v>0</v>
      </c>
      <c r="BC45" s="153">
        <f t="shared" si="41"/>
        <v>786.4866240738927</v>
      </c>
      <c r="BD45" s="137">
        <f t="shared" si="42"/>
        <v>0</v>
      </c>
    </row>
    <row r="46" spans="2:56" s="6" customFormat="1" x14ac:dyDescent="0.35">
      <c r="B46" s="6" t="s">
        <v>33</v>
      </c>
      <c r="D46" s="28" t="s">
        <v>15</v>
      </c>
      <c r="E46" s="27"/>
      <c r="F46" s="139">
        <v>0.25</v>
      </c>
      <c r="G46" s="152">
        <v>1</v>
      </c>
      <c r="H46" s="137">
        <f t="shared" ref="H46:H52" si="43">G46*F46</f>
        <v>0.25</v>
      </c>
      <c r="J46" s="139">
        <v>0.25</v>
      </c>
      <c r="K46" s="151">
        <f t="shared" ref="K46:K52" si="44">$G46</f>
        <v>1</v>
      </c>
      <c r="L46" s="137">
        <f t="shared" ref="L46:L52" si="45">K46*J46</f>
        <v>0.25</v>
      </c>
      <c r="N46" s="147">
        <f t="shared" ref="N46:N52" si="46">L46-H46</f>
        <v>0</v>
      </c>
      <c r="O46" s="140">
        <f t="shared" ref="O46:O52" si="47">IF((H46)=0,"",(N46/H46))</f>
        <v>0</v>
      </c>
      <c r="Q46" s="139">
        <v>0.25</v>
      </c>
      <c r="R46" s="151">
        <f t="shared" ref="R46:R52" si="48">$G46</f>
        <v>1</v>
      </c>
      <c r="S46" s="137">
        <f t="shared" si="33"/>
        <v>0.25</v>
      </c>
      <c r="U46" s="147">
        <f t="shared" si="5"/>
        <v>0</v>
      </c>
      <c r="V46" s="140">
        <f t="shared" si="6"/>
        <v>0</v>
      </c>
      <c r="X46" s="139">
        <v>0.25</v>
      </c>
      <c r="Y46" s="151">
        <f t="shared" ref="Y46:Y52" si="49">$G46</f>
        <v>1</v>
      </c>
      <c r="Z46" s="137">
        <f t="shared" si="34"/>
        <v>0.25</v>
      </c>
      <c r="AB46" s="139">
        <f>'App. 2-Z_Tariff 2018'!$D$74</f>
        <v>0.25</v>
      </c>
      <c r="AC46" s="151">
        <f t="shared" ref="AC46:AC52" si="50">$G46</f>
        <v>1</v>
      </c>
      <c r="AD46" s="137">
        <f t="shared" si="35"/>
        <v>0.25</v>
      </c>
      <c r="AF46" s="147">
        <f t="shared" si="8"/>
        <v>0</v>
      </c>
      <c r="AG46" s="140">
        <f t="shared" si="9"/>
        <v>0</v>
      </c>
      <c r="AI46" s="147">
        <f t="shared" si="10"/>
        <v>0</v>
      </c>
      <c r="AJ46" s="140">
        <f t="shared" si="11"/>
        <v>0</v>
      </c>
      <c r="AL46" s="139">
        <f>'App. 2-Z_Tariff 2019'!$D$70</f>
        <v>0.25</v>
      </c>
      <c r="AM46" s="151">
        <f t="shared" ref="AM46:AM52" si="51">$G46</f>
        <v>1</v>
      </c>
      <c r="AN46" s="137">
        <f t="shared" si="36"/>
        <v>0.25</v>
      </c>
      <c r="AP46" s="147">
        <f t="shared" si="12"/>
        <v>0</v>
      </c>
      <c r="AQ46" s="140">
        <f t="shared" si="13"/>
        <v>0</v>
      </c>
      <c r="AS46" s="147">
        <f t="shared" si="14"/>
        <v>0</v>
      </c>
      <c r="AT46" s="140">
        <f t="shared" si="15"/>
        <v>0</v>
      </c>
      <c r="AX46" s="139">
        <f t="shared" si="37"/>
        <v>0.25</v>
      </c>
      <c r="AY46" s="151">
        <f t="shared" si="38"/>
        <v>1</v>
      </c>
      <c r="AZ46" s="137">
        <f t="shared" si="39"/>
        <v>0.25</v>
      </c>
      <c r="BB46" s="139">
        <f t="shared" si="40"/>
        <v>0.25</v>
      </c>
      <c r="BC46" s="151">
        <f t="shared" si="41"/>
        <v>1</v>
      </c>
      <c r="BD46" s="137">
        <f t="shared" si="42"/>
        <v>0.25</v>
      </c>
    </row>
    <row r="47" spans="2:56" s="6" customFormat="1" x14ac:dyDescent="0.35">
      <c r="B47" s="6" t="s">
        <v>32</v>
      </c>
      <c r="D47" s="28" t="s">
        <v>13</v>
      </c>
      <c r="E47" s="27"/>
      <c r="F47" s="139">
        <v>7.0000000000000001E-3</v>
      </c>
      <c r="G47" s="150">
        <f>$D$19</f>
        <v>750</v>
      </c>
      <c r="H47" s="137">
        <f t="shared" si="43"/>
        <v>5.25</v>
      </c>
      <c r="J47" s="139">
        <f t="shared" ref="J47:J52" si="52">$F47</f>
        <v>7.0000000000000001E-3</v>
      </c>
      <c r="K47" s="149">
        <f t="shared" si="44"/>
        <v>750</v>
      </c>
      <c r="L47" s="137">
        <f t="shared" si="45"/>
        <v>5.25</v>
      </c>
      <c r="N47" s="147">
        <f t="shared" si="46"/>
        <v>0</v>
      </c>
      <c r="O47" s="140">
        <f t="shared" si="47"/>
        <v>0</v>
      </c>
      <c r="Q47" s="139"/>
      <c r="R47" s="149">
        <f t="shared" si="48"/>
        <v>750</v>
      </c>
      <c r="S47" s="137">
        <f t="shared" si="33"/>
        <v>0</v>
      </c>
      <c r="U47" s="147">
        <f t="shared" si="5"/>
        <v>-5.25</v>
      </c>
      <c r="V47" s="140">
        <f t="shared" si="6"/>
        <v>-1</v>
      </c>
      <c r="X47" s="139"/>
      <c r="Y47" s="149">
        <f t="shared" si="49"/>
        <v>750</v>
      </c>
      <c r="Z47" s="137">
        <f t="shared" si="34"/>
        <v>0</v>
      </c>
      <c r="AB47" s="139"/>
      <c r="AC47" s="149">
        <f t="shared" si="50"/>
        <v>750</v>
      </c>
      <c r="AD47" s="137">
        <f t="shared" si="35"/>
        <v>0</v>
      </c>
      <c r="AF47" s="147">
        <f t="shared" si="8"/>
        <v>0</v>
      </c>
      <c r="AG47" s="140" t="str">
        <f t="shared" si="9"/>
        <v/>
      </c>
      <c r="AI47" s="147">
        <f t="shared" si="10"/>
        <v>0</v>
      </c>
      <c r="AJ47" s="140" t="str">
        <f t="shared" si="11"/>
        <v/>
      </c>
      <c r="AL47" s="139"/>
      <c r="AM47" s="149">
        <f t="shared" si="51"/>
        <v>750</v>
      </c>
      <c r="AN47" s="137">
        <f t="shared" si="36"/>
        <v>0</v>
      </c>
      <c r="AP47" s="147">
        <f t="shared" si="12"/>
        <v>0</v>
      </c>
      <c r="AQ47" s="140" t="str">
        <f t="shared" si="13"/>
        <v/>
      </c>
      <c r="AS47" s="147">
        <f t="shared" si="14"/>
        <v>0</v>
      </c>
      <c r="AT47" s="140" t="str">
        <f t="shared" si="15"/>
        <v/>
      </c>
      <c r="AX47" s="139">
        <f t="shared" si="37"/>
        <v>0</v>
      </c>
      <c r="AY47" s="149">
        <f t="shared" si="38"/>
        <v>750</v>
      </c>
      <c r="AZ47" s="137">
        <f t="shared" si="39"/>
        <v>0</v>
      </c>
      <c r="BB47" s="139">
        <f t="shared" si="40"/>
        <v>0</v>
      </c>
      <c r="BC47" s="149">
        <f t="shared" si="41"/>
        <v>750</v>
      </c>
      <c r="BD47" s="137">
        <f t="shared" si="42"/>
        <v>0</v>
      </c>
    </row>
    <row r="48" spans="2:56" s="6" customFormat="1" x14ac:dyDescent="0.35">
      <c r="B48" s="148" t="s">
        <v>31</v>
      </c>
      <c r="D48" s="28" t="s">
        <v>13</v>
      </c>
      <c r="E48" s="27"/>
      <c r="F48" s="142">
        <v>6.5000000000000002E-2</v>
      </c>
      <c r="G48" s="146">
        <f>0.64*$D$19</f>
        <v>480</v>
      </c>
      <c r="H48" s="137">
        <f t="shared" si="43"/>
        <v>31.200000000000003</v>
      </c>
      <c r="J48" s="139">
        <f t="shared" si="52"/>
        <v>6.5000000000000002E-2</v>
      </c>
      <c r="K48" s="146">
        <f t="shared" si="44"/>
        <v>480</v>
      </c>
      <c r="L48" s="137">
        <f t="shared" si="45"/>
        <v>31.200000000000003</v>
      </c>
      <c r="N48" s="147">
        <f t="shared" si="46"/>
        <v>0</v>
      </c>
      <c r="O48" s="140">
        <f t="shared" si="47"/>
        <v>0</v>
      </c>
      <c r="Q48" s="139">
        <f>$F48</f>
        <v>6.5000000000000002E-2</v>
      </c>
      <c r="R48" s="146">
        <f t="shared" si="48"/>
        <v>480</v>
      </c>
      <c r="S48" s="137">
        <f t="shared" si="33"/>
        <v>31.200000000000003</v>
      </c>
      <c r="U48" s="147">
        <f t="shared" si="5"/>
        <v>0</v>
      </c>
      <c r="V48" s="140">
        <f t="shared" si="6"/>
        <v>0</v>
      </c>
      <c r="X48" s="139">
        <f>$F48</f>
        <v>6.5000000000000002E-2</v>
      </c>
      <c r="Y48" s="146">
        <f t="shared" si="49"/>
        <v>480</v>
      </c>
      <c r="Z48" s="137">
        <f t="shared" si="34"/>
        <v>31.200000000000003</v>
      </c>
      <c r="AB48" s="139">
        <f>$F48</f>
        <v>6.5000000000000002E-2</v>
      </c>
      <c r="AC48" s="146">
        <f t="shared" si="50"/>
        <v>480</v>
      </c>
      <c r="AD48" s="137">
        <f t="shared" si="35"/>
        <v>31.200000000000003</v>
      </c>
      <c r="AF48" s="147">
        <f t="shared" si="8"/>
        <v>0</v>
      </c>
      <c r="AG48" s="140">
        <f t="shared" si="9"/>
        <v>0</v>
      </c>
      <c r="AI48" s="147">
        <f t="shared" si="10"/>
        <v>0</v>
      </c>
      <c r="AJ48" s="140">
        <f t="shared" si="11"/>
        <v>0</v>
      </c>
      <c r="AL48" s="139">
        <f>$F48</f>
        <v>6.5000000000000002E-2</v>
      </c>
      <c r="AM48" s="146">
        <f t="shared" si="51"/>
        <v>480</v>
      </c>
      <c r="AN48" s="137">
        <f t="shared" si="36"/>
        <v>31.200000000000003</v>
      </c>
      <c r="AP48" s="147">
        <f t="shared" si="12"/>
        <v>0</v>
      </c>
      <c r="AQ48" s="140">
        <f t="shared" si="13"/>
        <v>0</v>
      </c>
      <c r="AS48" s="147">
        <f t="shared" si="14"/>
        <v>0</v>
      </c>
      <c r="AT48" s="140">
        <f t="shared" si="15"/>
        <v>0</v>
      </c>
      <c r="AX48" s="139">
        <f t="shared" si="37"/>
        <v>6.5000000000000002E-2</v>
      </c>
      <c r="AY48" s="146">
        <f t="shared" si="38"/>
        <v>480</v>
      </c>
      <c r="AZ48" s="137">
        <f t="shared" si="39"/>
        <v>31.200000000000003</v>
      </c>
      <c r="BB48" s="139">
        <f t="shared" si="40"/>
        <v>6.5000000000000002E-2</v>
      </c>
      <c r="BC48" s="146">
        <f t="shared" si="41"/>
        <v>480</v>
      </c>
      <c r="BD48" s="137">
        <f t="shared" si="42"/>
        <v>31.200000000000003</v>
      </c>
    </row>
    <row r="49" spans="2:56" s="6" customFormat="1" x14ac:dyDescent="0.35">
      <c r="B49" s="148" t="s">
        <v>30</v>
      </c>
      <c r="D49" s="28" t="s">
        <v>13</v>
      </c>
      <c r="E49" s="27"/>
      <c r="F49" s="142">
        <v>9.5000000000000001E-2</v>
      </c>
      <c r="G49" s="146">
        <f>0.18*$D$19</f>
        <v>135</v>
      </c>
      <c r="H49" s="137">
        <f t="shared" si="43"/>
        <v>12.824999999999999</v>
      </c>
      <c r="J49" s="139">
        <f t="shared" si="52"/>
        <v>9.5000000000000001E-2</v>
      </c>
      <c r="K49" s="146">
        <f t="shared" si="44"/>
        <v>135</v>
      </c>
      <c r="L49" s="137">
        <f t="shared" si="45"/>
        <v>12.824999999999999</v>
      </c>
      <c r="N49" s="147">
        <f t="shared" si="46"/>
        <v>0</v>
      </c>
      <c r="O49" s="140">
        <f t="shared" si="47"/>
        <v>0</v>
      </c>
      <c r="Q49" s="139">
        <f>$F49</f>
        <v>9.5000000000000001E-2</v>
      </c>
      <c r="R49" s="146">
        <f t="shared" si="48"/>
        <v>135</v>
      </c>
      <c r="S49" s="137">
        <f t="shared" si="33"/>
        <v>12.824999999999999</v>
      </c>
      <c r="U49" s="147">
        <f t="shared" si="5"/>
        <v>0</v>
      </c>
      <c r="V49" s="140">
        <f t="shared" si="6"/>
        <v>0</v>
      </c>
      <c r="X49" s="139">
        <f>$F49</f>
        <v>9.5000000000000001E-2</v>
      </c>
      <c r="Y49" s="146">
        <f t="shared" si="49"/>
        <v>135</v>
      </c>
      <c r="Z49" s="137">
        <f t="shared" si="34"/>
        <v>12.824999999999999</v>
      </c>
      <c r="AB49" s="139">
        <f>$F49</f>
        <v>9.5000000000000001E-2</v>
      </c>
      <c r="AC49" s="146">
        <f t="shared" si="50"/>
        <v>135</v>
      </c>
      <c r="AD49" s="137">
        <f t="shared" si="35"/>
        <v>12.824999999999999</v>
      </c>
      <c r="AF49" s="147">
        <f t="shared" si="8"/>
        <v>0</v>
      </c>
      <c r="AG49" s="140">
        <f t="shared" si="9"/>
        <v>0</v>
      </c>
      <c r="AI49" s="147">
        <f t="shared" si="10"/>
        <v>0</v>
      </c>
      <c r="AJ49" s="140">
        <f t="shared" si="11"/>
        <v>0</v>
      </c>
      <c r="AL49" s="139">
        <f>$F49</f>
        <v>9.5000000000000001E-2</v>
      </c>
      <c r="AM49" s="146">
        <f t="shared" si="51"/>
        <v>135</v>
      </c>
      <c r="AN49" s="137">
        <f t="shared" si="36"/>
        <v>12.824999999999999</v>
      </c>
      <c r="AP49" s="147">
        <f t="shared" si="12"/>
        <v>0</v>
      </c>
      <c r="AQ49" s="140">
        <f t="shared" si="13"/>
        <v>0</v>
      </c>
      <c r="AS49" s="147">
        <f t="shared" si="14"/>
        <v>0</v>
      </c>
      <c r="AT49" s="140">
        <f t="shared" si="15"/>
        <v>0</v>
      </c>
      <c r="AX49" s="139">
        <f t="shared" si="37"/>
        <v>9.5000000000000001E-2</v>
      </c>
      <c r="AY49" s="146">
        <f t="shared" si="38"/>
        <v>135</v>
      </c>
      <c r="AZ49" s="137">
        <f t="shared" si="39"/>
        <v>12.824999999999999</v>
      </c>
      <c r="BB49" s="139">
        <f t="shared" si="40"/>
        <v>9.5000000000000001E-2</v>
      </c>
      <c r="BC49" s="146">
        <f t="shared" si="41"/>
        <v>135</v>
      </c>
      <c r="BD49" s="137">
        <f t="shared" si="42"/>
        <v>12.824999999999999</v>
      </c>
    </row>
    <row r="50" spans="2:56" s="6" customFormat="1" x14ac:dyDescent="0.35">
      <c r="B50" s="148" t="s">
        <v>29</v>
      </c>
      <c r="D50" s="28" t="s">
        <v>13</v>
      </c>
      <c r="E50" s="27"/>
      <c r="F50" s="142">
        <v>0.13200000000000001</v>
      </c>
      <c r="G50" s="146">
        <f>0.18*$D$19</f>
        <v>135</v>
      </c>
      <c r="H50" s="137">
        <f t="shared" si="43"/>
        <v>17.82</v>
      </c>
      <c r="J50" s="139">
        <f t="shared" si="52"/>
        <v>0.13200000000000001</v>
      </c>
      <c r="K50" s="146">
        <f t="shared" si="44"/>
        <v>135</v>
      </c>
      <c r="L50" s="137">
        <f t="shared" si="45"/>
        <v>17.82</v>
      </c>
      <c r="N50" s="147">
        <f t="shared" si="46"/>
        <v>0</v>
      </c>
      <c r="O50" s="140">
        <f t="shared" si="47"/>
        <v>0</v>
      </c>
      <c r="Q50" s="139">
        <f>$F50</f>
        <v>0.13200000000000001</v>
      </c>
      <c r="R50" s="146">
        <f t="shared" si="48"/>
        <v>135</v>
      </c>
      <c r="S50" s="137">
        <f t="shared" si="33"/>
        <v>17.82</v>
      </c>
      <c r="U50" s="147">
        <f t="shared" si="5"/>
        <v>0</v>
      </c>
      <c r="V50" s="140">
        <f t="shared" si="6"/>
        <v>0</v>
      </c>
      <c r="X50" s="139">
        <f>$F50</f>
        <v>0.13200000000000001</v>
      </c>
      <c r="Y50" s="146">
        <f t="shared" si="49"/>
        <v>135</v>
      </c>
      <c r="Z50" s="137">
        <f t="shared" si="34"/>
        <v>17.82</v>
      </c>
      <c r="AB50" s="139">
        <f>$F50</f>
        <v>0.13200000000000001</v>
      </c>
      <c r="AC50" s="146">
        <f t="shared" si="50"/>
        <v>135</v>
      </c>
      <c r="AD50" s="137">
        <f t="shared" si="35"/>
        <v>17.82</v>
      </c>
      <c r="AF50" s="147">
        <f t="shared" si="8"/>
        <v>0</v>
      </c>
      <c r="AG50" s="140">
        <f t="shared" si="9"/>
        <v>0</v>
      </c>
      <c r="AI50" s="147">
        <f t="shared" si="10"/>
        <v>0</v>
      </c>
      <c r="AJ50" s="140">
        <f t="shared" si="11"/>
        <v>0</v>
      </c>
      <c r="AL50" s="139">
        <f>$F50</f>
        <v>0.13200000000000001</v>
      </c>
      <c r="AM50" s="146">
        <f t="shared" si="51"/>
        <v>135</v>
      </c>
      <c r="AN50" s="137">
        <f t="shared" si="36"/>
        <v>17.82</v>
      </c>
      <c r="AP50" s="147">
        <f t="shared" si="12"/>
        <v>0</v>
      </c>
      <c r="AQ50" s="140">
        <f t="shared" si="13"/>
        <v>0</v>
      </c>
      <c r="AS50" s="147">
        <f t="shared" si="14"/>
        <v>0</v>
      </c>
      <c r="AT50" s="140">
        <f t="shared" si="15"/>
        <v>0</v>
      </c>
      <c r="AX50" s="139">
        <f t="shared" si="37"/>
        <v>0.13200000000000001</v>
      </c>
      <c r="AY50" s="146">
        <f t="shared" si="38"/>
        <v>135</v>
      </c>
      <c r="AZ50" s="137">
        <f t="shared" si="39"/>
        <v>17.82</v>
      </c>
      <c r="BB50" s="139">
        <f t="shared" si="40"/>
        <v>0.13200000000000001</v>
      </c>
      <c r="BC50" s="146">
        <f t="shared" si="41"/>
        <v>135</v>
      </c>
      <c r="BD50" s="137">
        <f t="shared" si="42"/>
        <v>17.82</v>
      </c>
    </row>
    <row r="51" spans="2:56" s="136" customFormat="1" x14ac:dyDescent="0.35">
      <c r="B51" s="145" t="s">
        <v>28</v>
      </c>
      <c r="D51" s="144" t="s">
        <v>13</v>
      </c>
      <c r="E51" s="143"/>
      <c r="F51" s="142">
        <v>8.3000000000000004E-2</v>
      </c>
      <c r="G51" s="138">
        <f>IF(AND($A$1=1, D19&gt;=600), 600, IF(AND($A$1=1, AND(D19&lt;600, D19&gt;=0)), D19, IF(AND($A$1=2, D19&gt;=1000), 1000, IF(AND($A$1=2, AND(D19&lt;1000, D19&gt;=0)), D19))))</f>
        <v>600</v>
      </c>
      <c r="H51" s="137">
        <f t="shared" si="43"/>
        <v>49.800000000000004</v>
      </c>
      <c r="J51" s="139">
        <f t="shared" si="52"/>
        <v>8.3000000000000004E-2</v>
      </c>
      <c r="K51" s="138">
        <f t="shared" si="44"/>
        <v>600</v>
      </c>
      <c r="L51" s="137">
        <f t="shared" si="45"/>
        <v>49.800000000000004</v>
      </c>
      <c r="N51" s="141">
        <f t="shared" si="46"/>
        <v>0</v>
      </c>
      <c r="O51" s="140">
        <f t="shared" si="47"/>
        <v>0</v>
      </c>
      <c r="Q51" s="139">
        <f>$F51</f>
        <v>8.3000000000000004E-2</v>
      </c>
      <c r="R51" s="138">
        <f t="shared" si="48"/>
        <v>600</v>
      </c>
      <c r="S51" s="137">
        <f t="shared" si="33"/>
        <v>49.800000000000004</v>
      </c>
      <c r="U51" s="141">
        <f t="shared" si="5"/>
        <v>0</v>
      </c>
      <c r="V51" s="140">
        <f t="shared" si="6"/>
        <v>0</v>
      </c>
      <c r="X51" s="139">
        <f>$F51</f>
        <v>8.3000000000000004E-2</v>
      </c>
      <c r="Y51" s="138">
        <f t="shared" si="49"/>
        <v>600</v>
      </c>
      <c r="Z51" s="137">
        <f t="shared" si="34"/>
        <v>49.800000000000004</v>
      </c>
      <c r="AB51" s="139">
        <f>$F51</f>
        <v>8.3000000000000004E-2</v>
      </c>
      <c r="AC51" s="138">
        <f t="shared" si="50"/>
        <v>600</v>
      </c>
      <c r="AD51" s="137">
        <f t="shared" si="35"/>
        <v>49.800000000000004</v>
      </c>
      <c r="AF51" s="141">
        <f t="shared" si="8"/>
        <v>0</v>
      </c>
      <c r="AG51" s="140">
        <f t="shared" si="9"/>
        <v>0</v>
      </c>
      <c r="AI51" s="141">
        <f t="shared" si="10"/>
        <v>0</v>
      </c>
      <c r="AJ51" s="140">
        <f t="shared" si="11"/>
        <v>0</v>
      </c>
      <c r="AL51" s="139">
        <f>$F51</f>
        <v>8.3000000000000004E-2</v>
      </c>
      <c r="AM51" s="138">
        <f t="shared" si="51"/>
        <v>600</v>
      </c>
      <c r="AN51" s="137">
        <f t="shared" si="36"/>
        <v>49.800000000000004</v>
      </c>
      <c r="AP51" s="141">
        <f t="shared" si="12"/>
        <v>0</v>
      </c>
      <c r="AQ51" s="140">
        <f t="shared" si="13"/>
        <v>0</v>
      </c>
      <c r="AS51" s="141">
        <f t="shared" si="14"/>
        <v>0</v>
      </c>
      <c r="AT51" s="140">
        <f t="shared" si="15"/>
        <v>0</v>
      </c>
      <c r="AX51" s="139">
        <f t="shared" si="37"/>
        <v>8.3000000000000004E-2</v>
      </c>
      <c r="AY51" s="138">
        <f t="shared" si="38"/>
        <v>600</v>
      </c>
      <c r="AZ51" s="137">
        <f t="shared" si="39"/>
        <v>49.800000000000004</v>
      </c>
      <c r="BB51" s="139">
        <f t="shared" si="40"/>
        <v>8.3000000000000004E-2</v>
      </c>
      <c r="BC51" s="138">
        <f t="shared" si="41"/>
        <v>600</v>
      </c>
      <c r="BD51" s="137">
        <f t="shared" si="42"/>
        <v>49.800000000000004</v>
      </c>
    </row>
    <row r="52" spans="2:56" s="136" customFormat="1" ht="13.15" thickBot="1" x14ac:dyDescent="0.4">
      <c r="B52" s="145" t="s">
        <v>27</v>
      </c>
      <c r="D52" s="144" t="s">
        <v>13</v>
      </c>
      <c r="E52" s="143"/>
      <c r="F52" s="142">
        <v>9.7000000000000003E-2</v>
      </c>
      <c r="G52" s="138">
        <f>IF(AND($A$1=1, D19&gt;=600), D19-600, IF(AND($A$1=1, AND(D19&lt;600, D19&gt;=0)), 0, IF(AND($A$1=2, D19&gt;=1000), D19-1000, IF(AND($A$1=2, AND(D19&lt;1000, D19&gt;=0)), 0))))</f>
        <v>150</v>
      </c>
      <c r="H52" s="137">
        <f t="shared" si="43"/>
        <v>14.55</v>
      </c>
      <c r="J52" s="139">
        <f t="shared" si="52"/>
        <v>9.7000000000000003E-2</v>
      </c>
      <c r="K52" s="138">
        <f t="shared" si="44"/>
        <v>150</v>
      </c>
      <c r="L52" s="137">
        <f t="shared" si="45"/>
        <v>14.55</v>
      </c>
      <c r="N52" s="141">
        <f t="shared" si="46"/>
        <v>0</v>
      </c>
      <c r="O52" s="140">
        <f t="shared" si="47"/>
        <v>0</v>
      </c>
      <c r="Q52" s="139">
        <f>$F52</f>
        <v>9.7000000000000003E-2</v>
      </c>
      <c r="R52" s="138">
        <f t="shared" si="48"/>
        <v>150</v>
      </c>
      <c r="S52" s="137">
        <f t="shared" si="33"/>
        <v>14.55</v>
      </c>
      <c r="U52" s="141">
        <f t="shared" si="5"/>
        <v>0</v>
      </c>
      <c r="V52" s="140">
        <f t="shared" si="6"/>
        <v>0</v>
      </c>
      <c r="X52" s="139">
        <f>$F52</f>
        <v>9.7000000000000003E-2</v>
      </c>
      <c r="Y52" s="138">
        <f t="shared" si="49"/>
        <v>150</v>
      </c>
      <c r="Z52" s="137">
        <f t="shared" si="34"/>
        <v>14.55</v>
      </c>
      <c r="AB52" s="139">
        <f>$F52</f>
        <v>9.7000000000000003E-2</v>
      </c>
      <c r="AC52" s="138">
        <f t="shared" si="50"/>
        <v>150</v>
      </c>
      <c r="AD52" s="137">
        <f t="shared" si="35"/>
        <v>14.55</v>
      </c>
      <c r="AF52" s="141">
        <f t="shared" si="8"/>
        <v>0</v>
      </c>
      <c r="AG52" s="140">
        <f t="shared" si="9"/>
        <v>0</v>
      </c>
      <c r="AI52" s="141">
        <f t="shared" si="10"/>
        <v>0</v>
      </c>
      <c r="AJ52" s="140">
        <f t="shared" si="11"/>
        <v>0</v>
      </c>
      <c r="AL52" s="139">
        <f>$F52</f>
        <v>9.7000000000000003E-2</v>
      </c>
      <c r="AM52" s="138">
        <f t="shared" si="51"/>
        <v>150</v>
      </c>
      <c r="AN52" s="137">
        <f t="shared" si="36"/>
        <v>14.55</v>
      </c>
      <c r="AP52" s="141">
        <f t="shared" si="12"/>
        <v>0</v>
      </c>
      <c r="AQ52" s="140">
        <f t="shared" si="13"/>
        <v>0</v>
      </c>
      <c r="AS52" s="141">
        <f t="shared" si="14"/>
        <v>0</v>
      </c>
      <c r="AT52" s="140">
        <f t="shared" si="15"/>
        <v>0</v>
      </c>
      <c r="AX52" s="139">
        <f t="shared" si="37"/>
        <v>9.7000000000000003E-2</v>
      </c>
      <c r="AY52" s="138">
        <f t="shared" si="38"/>
        <v>150</v>
      </c>
      <c r="AZ52" s="137">
        <f t="shared" si="39"/>
        <v>14.55</v>
      </c>
      <c r="BB52" s="139">
        <f t="shared" si="40"/>
        <v>9.7000000000000003E-2</v>
      </c>
      <c r="BC52" s="138">
        <f t="shared" si="41"/>
        <v>150</v>
      </c>
      <c r="BD52" s="137">
        <f t="shared" si="42"/>
        <v>14.55</v>
      </c>
    </row>
    <row r="53" spans="2:56" ht="8.25" customHeight="1" thickBot="1" x14ac:dyDescent="0.4">
      <c r="B53" s="135"/>
      <c r="C53" s="133"/>
      <c r="D53" s="134"/>
      <c r="E53" s="133"/>
      <c r="F53" s="95"/>
      <c r="G53" s="132"/>
      <c r="H53" s="93"/>
      <c r="I53" s="131"/>
      <c r="J53" s="95"/>
      <c r="K53" s="129"/>
      <c r="L53" s="93"/>
      <c r="M53" s="131"/>
      <c r="N53" s="130"/>
      <c r="O53" s="48"/>
      <c r="Q53" s="95"/>
      <c r="R53" s="129"/>
      <c r="S53" s="93"/>
      <c r="T53" s="131"/>
      <c r="U53" s="130"/>
      <c r="V53" s="48"/>
      <c r="X53" s="95"/>
      <c r="Y53" s="129"/>
      <c r="Z53" s="93"/>
      <c r="AA53" s="131"/>
      <c r="AB53" s="95"/>
      <c r="AC53" s="129"/>
      <c r="AD53" s="93"/>
      <c r="AE53" s="131"/>
      <c r="AF53" s="130"/>
      <c r="AG53" s="48"/>
      <c r="AI53" s="130"/>
      <c r="AJ53" s="48"/>
      <c r="AL53" s="95"/>
      <c r="AM53" s="129"/>
      <c r="AN53" s="93"/>
      <c r="AO53" s="131"/>
      <c r="AP53" s="130"/>
      <c r="AQ53" s="48"/>
      <c r="AS53" s="130"/>
      <c r="AT53" s="48"/>
      <c r="AX53" s="95"/>
      <c r="AY53" s="129"/>
      <c r="AZ53" s="93"/>
      <c r="BB53" s="95"/>
      <c r="BC53" s="129"/>
      <c r="BD53" s="93"/>
    </row>
    <row r="54" spans="2:56" ht="13.15" x14ac:dyDescent="0.35">
      <c r="B54" s="128" t="s">
        <v>26</v>
      </c>
      <c r="C54" s="113"/>
      <c r="D54" s="113"/>
      <c r="E54" s="113"/>
      <c r="F54" s="127"/>
      <c r="G54" s="126"/>
      <c r="H54" s="121">
        <f>SUM(H43:H50,H42)</f>
        <v>103.94063500000001</v>
      </c>
      <c r="I54" s="125"/>
      <c r="J54" s="122"/>
      <c r="K54" s="122"/>
      <c r="L54" s="121">
        <f>SUM(L43:L50,L42)</f>
        <v>103.94063500000001</v>
      </c>
      <c r="M54" s="124"/>
      <c r="N54" s="123">
        <f>L54-H54</f>
        <v>0</v>
      </c>
      <c r="O54" s="87">
        <f>IF((H54)=0,"",(N54/H54))</f>
        <v>0</v>
      </c>
      <c r="Q54" s="122"/>
      <c r="R54" s="122"/>
      <c r="S54" s="121">
        <f>SUM(S43:S50,S42)</f>
        <v>148.57870730775042</v>
      </c>
      <c r="T54" s="124"/>
      <c r="U54" s="123">
        <f>S54-L54</f>
        <v>44.638072307750406</v>
      </c>
      <c r="V54" s="87">
        <f>IF((L54)=0,"",(U54/L54))</f>
        <v>0.42945737543118145</v>
      </c>
      <c r="X54" s="122"/>
      <c r="Y54" s="122"/>
      <c r="Z54" s="121">
        <f>SUM(Z43:Z50,Z42)</f>
        <v>105.86665802619876</v>
      </c>
      <c r="AA54" s="124"/>
      <c r="AB54" s="122"/>
      <c r="AC54" s="122"/>
      <c r="AD54" s="121">
        <f>SUM(AD43:AD50,AD42)</f>
        <v>102.11773879082881</v>
      </c>
      <c r="AE54" s="124"/>
      <c r="AF54" s="123">
        <f>AD54-Z54</f>
        <v>-3.7489192353699536</v>
      </c>
      <c r="AG54" s="87">
        <f>IF((Z54)=0,"",(AF54/Z54))</f>
        <v>-3.541170851395168E-2</v>
      </c>
      <c r="AI54" s="123">
        <f>AD54-AZ54</f>
        <v>-0.54999999999998295</v>
      </c>
      <c r="AJ54" s="87">
        <f>IF((AD54)=0,"",(AI54/AD54))</f>
        <v>-5.3859398622854975E-3</v>
      </c>
      <c r="AL54" s="122"/>
      <c r="AM54" s="122"/>
      <c r="AN54" s="121">
        <f>SUM(AN43:AN50,AN42)</f>
        <v>105.85273879082879</v>
      </c>
      <c r="AO54" s="124"/>
      <c r="AP54" s="123">
        <f>AN54-AD54</f>
        <v>3.7349999999999852</v>
      </c>
      <c r="AQ54" s="87">
        <f>IF((AD54)=0,"",(AP54/AD54))</f>
        <v>3.657542797388523E-2</v>
      </c>
      <c r="AS54" s="123">
        <f>AN54-BD54</f>
        <v>2.3400000000000034</v>
      </c>
      <c r="AT54" s="87">
        <f>IF((AN54)=0,"",(AS54/AN54))</f>
        <v>2.2106182860549127E-2</v>
      </c>
      <c r="AX54" s="122"/>
      <c r="AY54" s="122"/>
      <c r="AZ54" s="121">
        <f>SUM(AZ43:AZ50,AZ42)</f>
        <v>102.66773879082879</v>
      </c>
      <c r="BB54" s="122"/>
      <c r="BC54" s="122"/>
      <c r="BD54" s="121">
        <f>SUM(BD43:BD50,BD42)</f>
        <v>103.51273879082879</v>
      </c>
    </row>
    <row r="55" spans="2:56" x14ac:dyDescent="0.35">
      <c r="B55" s="120" t="s">
        <v>23</v>
      </c>
      <c r="C55" s="113"/>
      <c r="D55" s="113"/>
      <c r="E55" s="113"/>
      <c r="F55" s="119">
        <v>0.13</v>
      </c>
      <c r="G55" s="111"/>
      <c r="H55" s="116">
        <f>H54*F55</f>
        <v>13.512282550000002</v>
      </c>
      <c r="I55" s="107"/>
      <c r="J55" s="118">
        <v>0.13</v>
      </c>
      <c r="K55" s="107"/>
      <c r="L55" s="114">
        <f>L54*J55</f>
        <v>13.512282550000002</v>
      </c>
      <c r="M55" s="109"/>
      <c r="N55" s="115">
        <f>L55-H55</f>
        <v>0</v>
      </c>
      <c r="O55" s="76">
        <f>IF((H55)=0,"",(N55/H55))</f>
        <v>0</v>
      </c>
      <c r="Q55" s="118">
        <v>0.13</v>
      </c>
      <c r="R55" s="107"/>
      <c r="S55" s="114">
        <f>S54*Q55</f>
        <v>19.315231950007554</v>
      </c>
      <c r="T55" s="109"/>
      <c r="U55" s="115">
        <f>S55-L55</f>
        <v>5.8029494000075523</v>
      </c>
      <c r="V55" s="76">
        <f>IF((L55)=0,"",(U55/L55))</f>
        <v>0.42945737543118145</v>
      </c>
      <c r="X55" s="118">
        <v>0.13</v>
      </c>
      <c r="Y55" s="107"/>
      <c r="Z55" s="114">
        <f>Z54*X55</f>
        <v>13.76266554340584</v>
      </c>
      <c r="AA55" s="109"/>
      <c r="AB55" s="118">
        <v>0.13</v>
      </c>
      <c r="AC55" s="107"/>
      <c r="AD55" s="114">
        <f>AD54*AB55</f>
        <v>13.275306042807745</v>
      </c>
      <c r="AE55" s="109"/>
      <c r="AF55" s="115">
        <f>AD55-Z55</f>
        <v>-0.48735950059809419</v>
      </c>
      <c r="AG55" s="76">
        <f>IF((Z55)=0,"",(AF55/Z55))</f>
        <v>-3.5411708513951694E-2</v>
      </c>
      <c r="AI55" s="115">
        <f>AD55-AZ55</f>
        <v>-7.1499999999998565E-2</v>
      </c>
      <c r="AJ55" s="76">
        <f>IF((AD55)=0,"",(AI55/AD55))</f>
        <v>-5.3859398622855565E-3</v>
      </c>
      <c r="AL55" s="118">
        <v>0.13</v>
      </c>
      <c r="AM55" s="107"/>
      <c r="AN55" s="114">
        <f>AN54*AL55</f>
        <v>13.760856042807744</v>
      </c>
      <c r="AO55" s="109"/>
      <c r="AP55" s="115">
        <f>AN55-AD55</f>
        <v>0.48554999999999815</v>
      </c>
      <c r="AQ55" s="76">
        <f>IF((AD55)=0,"",(AP55/AD55))</f>
        <v>3.6575427973885237E-2</v>
      </c>
      <c r="AS55" s="115">
        <f>AN55-BD55</f>
        <v>0.3041999999999998</v>
      </c>
      <c r="AT55" s="76">
        <f>IF((AN55)=0,"",(AS55/AN55))</f>
        <v>2.2106182860549082E-2</v>
      </c>
      <c r="AX55" s="118">
        <v>0.13</v>
      </c>
      <c r="AY55" s="107"/>
      <c r="AZ55" s="114">
        <f>AZ54*AX55</f>
        <v>13.346806042807744</v>
      </c>
      <c r="BB55" s="118">
        <v>0.13</v>
      </c>
      <c r="BC55" s="107"/>
      <c r="BD55" s="114">
        <f>BD54*BB55</f>
        <v>13.456656042807744</v>
      </c>
    </row>
    <row r="56" spans="2:56" ht="13.15" x14ac:dyDescent="0.35">
      <c r="B56" s="117" t="s">
        <v>22</v>
      </c>
      <c r="C56" s="113"/>
      <c r="D56" s="113"/>
      <c r="E56" s="113"/>
      <c r="F56" s="112"/>
      <c r="G56" s="111"/>
      <c r="H56" s="116">
        <f>H54+H55</f>
        <v>117.45291755000002</v>
      </c>
      <c r="I56" s="107"/>
      <c r="J56" s="107"/>
      <c r="K56" s="107"/>
      <c r="L56" s="114">
        <f>L54+L55</f>
        <v>117.45291755000002</v>
      </c>
      <c r="M56" s="109"/>
      <c r="N56" s="115">
        <f>L56-H56</f>
        <v>0</v>
      </c>
      <c r="O56" s="76">
        <f>IF((H56)=0,"",(N56/H56))</f>
        <v>0</v>
      </c>
      <c r="Q56" s="107"/>
      <c r="R56" s="107"/>
      <c r="S56" s="114">
        <f>S54+S55</f>
        <v>167.89393925775798</v>
      </c>
      <c r="T56" s="109"/>
      <c r="U56" s="115">
        <f>S56-L56</f>
        <v>50.441021707757955</v>
      </c>
      <c r="V56" s="76">
        <f>IF((L56)=0,"",(U56/L56))</f>
        <v>0.4294573754311814</v>
      </c>
      <c r="X56" s="107"/>
      <c r="Y56" s="107"/>
      <c r="Z56" s="114">
        <f>Z54+Z55</f>
        <v>119.62932356960461</v>
      </c>
      <c r="AA56" s="109"/>
      <c r="AB56" s="107"/>
      <c r="AC56" s="107"/>
      <c r="AD56" s="114">
        <f>AD54+AD55</f>
        <v>115.39304483363655</v>
      </c>
      <c r="AE56" s="109"/>
      <c r="AF56" s="115">
        <f>AD56-Z56</f>
        <v>-4.2362787359680567</v>
      </c>
      <c r="AG56" s="76">
        <f>IF((Z56)=0,"",(AF56/Z56))</f>
        <v>-3.5411708513951756E-2</v>
      </c>
      <c r="AI56" s="115">
        <f>AD56-AZ56</f>
        <v>-0.62149999999998329</v>
      </c>
      <c r="AJ56" s="76">
        <f>IF((AD56)=0,"",(AI56/AD56))</f>
        <v>-5.3859398622855201E-3</v>
      </c>
      <c r="AL56" s="107"/>
      <c r="AM56" s="107"/>
      <c r="AN56" s="114">
        <f>AN54+AN55</f>
        <v>119.61359483363654</v>
      </c>
      <c r="AO56" s="109"/>
      <c r="AP56" s="115">
        <f>AN56-AD56</f>
        <v>4.2205499999999887</v>
      </c>
      <c r="AQ56" s="76">
        <f>IF((AD56)=0,"",(AP56/AD56))</f>
        <v>3.6575427973885279E-2</v>
      </c>
      <c r="AS56" s="115">
        <f>AN56-BD56</f>
        <v>2.6442000000000121</v>
      </c>
      <c r="AT56" s="76">
        <f>IF((AN56)=0,"",(AS56/AN56))</f>
        <v>2.2106182860549196E-2</v>
      </c>
      <c r="AX56" s="107"/>
      <c r="AY56" s="107"/>
      <c r="AZ56" s="114">
        <f>AZ54+AZ55</f>
        <v>116.01454483363653</v>
      </c>
      <c r="BB56" s="107"/>
      <c r="BC56" s="107"/>
      <c r="BD56" s="114">
        <f>BD54+BD55</f>
        <v>116.96939483363653</v>
      </c>
    </row>
    <row r="57" spans="2:56" ht="15.75" customHeight="1" x14ac:dyDescent="0.35">
      <c r="B57" s="529" t="s">
        <v>21</v>
      </c>
      <c r="C57" s="529"/>
      <c r="D57" s="529"/>
      <c r="E57" s="113"/>
      <c r="F57" s="112"/>
      <c r="G57" s="111"/>
      <c r="H57" s="110">
        <f>ROUND(-H56*10%,2)</f>
        <v>-11.75</v>
      </c>
      <c r="I57" s="107"/>
      <c r="J57" s="107"/>
      <c r="K57" s="107"/>
      <c r="L57" s="106">
        <f>ROUND(-L56*10%,2)</f>
        <v>-11.75</v>
      </c>
      <c r="M57" s="109"/>
      <c r="N57" s="108">
        <f>L57-H57</f>
        <v>0</v>
      </c>
      <c r="O57" s="68">
        <f>IF((H57)=0,"",(N57/H57))</f>
        <v>0</v>
      </c>
      <c r="Q57" s="107"/>
      <c r="R57" s="107"/>
      <c r="S57" s="106"/>
      <c r="T57" s="109"/>
      <c r="U57" s="108">
        <f>S57-L57</f>
        <v>11.75</v>
      </c>
      <c r="V57" s="68">
        <f>IF((L57)=0,"",(U57/L57))</f>
        <v>-1</v>
      </c>
      <c r="X57" s="107"/>
      <c r="Y57" s="107"/>
      <c r="Z57" s="106"/>
      <c r="AA57" s="109"/>
      <c r="AB57" s="107"/>
      <c r="AC57" s="107"/>
      <c r="AD57" s="106"/>
      <c r="AE57" s="109"/>
      <c r="AF57" s="108">
        <f>AD57-Z57</f>
        <v>0</v>
      </c>
      <c r="AG57" s="68" t="str">
        <f>IF((Z57)=0,"",(AF57/Z57))</f>
        <v/>
      </c>
      <c r="AI57" s="108">
        <f>AD57-AZ57</f>
        <v>0</v>
      </c>
      <c r="AJ57" s="68" t="str">
        <f>IF((AD57)=0,"",(AI57/AD57))</f>
        <v/>
      </c>
      <c r="AL57" s="107"/>
      <c r="AM57" s="107"/>
      <c r="AN57" s="106"/>
      <c r="AO57" s="109"/>
      <c r="AP57" s="108">
        <f>AN57-AD57</f>
        <v>0</v>
      </c>
      <c r="AQ57" s="68" t="str">
        <f>IF((AD57)=0,"",(AP57/AD57))</f>
        <v/>
      </c>
      <c r="AS57" s="108">
        <f>AN57-BD57</f>
        <v>0</v>
      </c>
      <c r="AT57" s="68" t="str">
        <f>IF((AN57)=0,"",(AS57/AN57))</f>
        <v/>
      </c>
      <c r="AX57" s="107"/>
      <c r="AY57" s="107"/>
      <c r="AZ57" s="106"/>
      <c r="BB57" s="107"/>
      <c r="BC57" s="107"/>
      <c r="BD57" s="106"/>
    </row>
    <row r="58" spans="2:56" ht="13.5" customHeight="1" thickBot="1" x14ac:dyDescent="0.4">
      <c r="B58" s="530" t="s">
        <v>25</v>
      </c>
      <c r="C58" s="530"/>
      <c r="D58" s="530"/>
      <c r="E58" s="105"/>
      <c r="F58" s="104"/>
      <c r="G58" s="103"/>
      <c r="H58" s="102">
        <f>H56+H57</f>
        <v>105.70291755000002</v>
      </c>
      <c r="I58" s="98"/>
      <c r="J58" s="98"/>
      <c r="K58" s="98"/>
      <c r="L58" s="97">
        <f>L56+L57</f>
        <v>105.70291755000002</v>
      </c>
      <c r="M58" s="101"/>
      <c r="N58" s="100">
        <f>L58-H58</f>
        <v>0</v>
      </c>
      <c r="O58" s="99">
        <f>IF((H58)=0,"",(N58/H58))</f>
        <v>0</v>
      </c>
      <c r="Q58" s="98"/>
      <c r="R58" s="98"/>
      <c r="S58" s="97">
        <f>S56+S57</f>
        <v>167.89393925775798</v>
      </c>
      <c r="T58" s="101"/>
      <c r="U58" s="100">
        <f>S58-L58</f>
        <v>62.191021707757955</v>
      </c>
      <c r="V58" s="99">
        <f>IF((L58)=0,"",(U58/L58))</f>
        <v>0.58835671852047133</v>
      </c>
      <c r="X58" s="98"/>
      <c r="Y58" s="98"/>
      <c r="Z58" s="97">
        <f>Z56+Z57</f>
        <v>119.62932356960461</v>
      </c>
      <c r="AA58" s="101"/>
      <c r="AB58" s="98"/>
      <c r="AC58" s="98"/>
      <c r="AD58" s="97">
        <f>AD56+AD57</f>
        <v>115.39304483363655</v>
      </c>
      <c r="AE58" s="101"/>
      <c r="AF58" s="100">
        <f>AD58-Z58</f>
        <v>-4.2362787359680567</v>
      </c>
      <c r="AG58" s="99">
        <f>IF((Z58)=0,"",(AF58/Z58))</f>
        <v>-3.5411708513951756E-2</v>
      </c>
      <c r="AI58" s="100">
        <f>AD58-AZ58</f>
        <v>-0.62149999999998329</v>
      </c>
      <c r="AJ58" s="99">
        <f>IF((AD58)=0,"",(AI58/AD58))</f>
        <v>-5.3859398622855201E-3</v>
      </c>
      <c r="AL58" s="98"/>
      <c r="AM58" s="98"/>
      <c r="AN58" s="97">
        <f>AN56+AN57</f>
        <v>119.61359483363654</v>
      </c>
      <c r="AO58" s="101"/>
      <c r="AP58" s="100">
        <f>AN58-AD58</f>
        <v>4.2205499999999887</v>
      </c>
      <c r="AQ58" s="99">
        <f>IF((AD58)=0,"",(AP58/AD58))</f>
        <v>3.6575427973885279E-2</v>
      </c>
      <c r="AS58" s="100">
        <f>AN58-BD58</f>
        <v>2.6442000000000121</v>
      </c>
      <c r="AT58" s="99">
        <f>IF((AN58)=0,"",(AS58/AN58))</f>
        <v>2.2106182860549196E-2</v>
      </c>
      <c r="AX58" s="98"/>
      <c r="AY58" s="98"/>
      <c r="AZ58" s="97">
        <f>AZ56+AZ57</f>
        <v>116.01454483363653</v>
      </c>
      <c r="BB58" s="98"/>
      <c r="BC58" s="98"/>
      <c r="BD58" s="97">
        <f>BD56+BD57</f>
        <v>116.96939483363653</v>
      </c>
    </row>
    <row r="59" spans="2:56" s="44" customFormat="1" ht="8.25" customHeight="1" thickBot="1" x14ac:dyDescent="0.4">
      <c r="B59" s="56"/>
      <c r="C59" s="54"/>
      <c r="D59" s="55"/>
      <c r="E59" s="54"/>
      <c r="F59" s="95"/>
      <c r="G59" s="46"/>
      <c r="H59" s="93"/>
      <c r="I59" s="50"/>
      <c r="J59" s="95"/>
      <c r="K59" s="94"/>
      <c r="L59" s="93"/>
      <c r="M59" s="50"/>
      <c r="N59" s="96"/>
      <c r="O59" s="48"/>
      <c r="Q59" s="95"/>
      <c r="R59" s="94"/>
      <c r="S59" s="93"/>
      <c r="T59" s="50"/>
      <c r="U59" s="96"/>
      <c r="V59" s="48"/>
      <c r="X59" s="95"/>
      <c r="Y59" s="94"/>
      <c r="Z59" s="93"/>
      <c r="AA59" s="50"/>
      <c r="AB59" s="95"/>
      <c r="AC59" s="94"/>
      <c r="AD59" s="93"/>
      <c r="AE59" s="50"/>
      <c r="AF59" s="96"/>
      <c r="AG59" s="48"/>
      <c r="AI59" s="96"/>
      <c r="AJ59" s="48"/>
      <c r="AL59" s="95"/>
      <c r="AM59" s="94"/>
      <c r="AN59" s="93"/>
      <c r="AO59" s="50"/>
      <c r="AP59" s="96"/>
      <c r="AQ59" s="48"/>
      <c r="AS59" s="96"/>
      <c r="AT59" s="48"/>
      <c r="AX59" s="95"/>
      <c r="AY59" s="94"/>
      <c r="AZ59" s="93"/>
      <c r="BB59" s="95"/>
      <c r="BC59" s="94"/>
      <c r="BD59" s="93"/>
    </row>
    <row r="60" spans="2:56" s="44" customFormat="1" ht="13.15" x14ac:dyDescent="0.35">
      <c r="B60" s="92" t="s">
        <v>24</v>
      </c>
      <c r="C60" s="74"/>
      <c r="D60" s="74"/>
      <c r="E60" s="74"/>
      <c r="F60" s="91"/>
      <c r="G60" s="82"/>
      <c r="H60" s="85">
        <f>SUM(H51:H52,H42,H43:H47)</f>
        <v>106.44563500000001</v>
      </c>
      <c r="I60" s="90"/>
      <c r="J60" s="86"/>
      <c r="K60" s="86"/>
      <c r="L60" s="85">
        <f>SUM(L51:L52,L42,L43:L47)</f>
        <v>106.44563500000001</v>
      </c>
      <c r="M60" s="89"/>
      <c r="N60" s="88">
        <f>L60-H60</f>
        <v>0</v>
      </c>
      <c r="O60" s="87">
        <f>IF((H60)=0,"",(N60/H60))</f>
        <v>0</v>
      </c>
      <c r="Q60" s="86"/>
      <c r="R60" s="86"/>
      <c r="S60" s="85">
        <f>SUM(S51:S52,S42,S43:S47)</f>
        <v>151.08370730775044</v>
      </c>
      <c r="T60" s="89"/>
      <c r="U60" s="88">
        <f>S60-L60</f>
        <v>44.638072307750434</v>
      </c>
      <c r="V60" s="87">
        <f>IF((L60)=0,"",(U60/L60))</f>
        <v>0.4193508950155676</v>
      </c>
      <c r="X60" s="86"/>
      <c r="Y60" s="86"/>
      <c r="Z60" s="85">
        <f>SUM(Z51:Z52,Z42,Z43:Z47)</f>
        <v>108.37165802619876</v>
      </c>
      <c r="AA60" s="89"/>
      <c r="AB60" s="86"/>
      <c r="AC60" s="86"/>
      <c r="AD60" s="85">
        <f>SUM(AD51:AD52,AD42,AD43:AD47)</f>
        <v>104.62273879082881</v>
      </c>
      <c r="AE60" s="89"/>
      <c r="AF60" s="88">
        <f>AD60-Z60</f>
        <v>-3.7489192353699536</v>
      </c>
      <c r="AG60" s="87">
        <f>IF((Z60)=0,"",(AF60/Z60))</f>
        <v>-3.4593170425275356E-2</v>
      </c>
      <c r="AI60" s="88">
        <f>AD60-AZ60</f>
        <v>-0.55000000000001137</v>
      </c>
      <c r="AJ60" s="87">
        <f>IF((AD60)=0,"",(AI60/AD60))</f>
        <v>-5.2569833896206914E-3</v>
      </c>
      <c r="AL60" s="86"/>
      <c r="AM60" s="86"/>
      <c r="AN60" s="85">
        <f>SUM(AN51:AN52,AN42,AN43:AN47)</f>
        <v>108.35773879082882</v>
      </c>
      <c r="AO60" s="89"/>
      <c r="AP60" s="88">
        <f>AN60-AD60</f>
        <v>3.7350000000000136</v>
      </c>
      <c r="AQ60" s="87">
        <f>IF((AD60)=0,"",(AP60/AD60))</f>
        <v>3.5699696291332628E-2</v>
      </c>
      <c r="AS60" s="88">
        <f>AN60-BD60</f>
        <v>2.3400000000000034</v>
      </c>
      <c r="AT60" s="87">
        <f>IF((AN60)=0,"",(AS60/AN60))</f>
        <v>2.159513502323155E-2</v>
      </c>
      <c r="AX60" s="86"/>
      <c r="AY60" s="86"/>
      <c r="AZ60" s="85">
        <f>SUM(AZ51:AZ52,AZ42,AZ43:AZ47)</f>
        <v>105.17273879082882</v>
      </c>
      <c r="BB60" s="86"/>
      <c r="BC60" s="86"/>
      <c r="BD60" s="85">
        <f>SUM(BD51:BD52,BD42,BD43:BD47)</f>
        <v>106.01773879082882</v>
      </c>
    </row>
    <row r="61" spans="2:56" s="44" customFormat="1" x14ac:dyDescent="0.35">
      <c r="B61" s="84" t="s">
        <v>23</v>
      </c>
      <c r="C61" s="74"/>
      <c r="D61" s="74"/>
      <c r="E61" s="74"/>
      <c r="F61" s="83">
        <v>0.13</v>
      </c>
      <c r="G61" s="82"/>
      <c r="H61" s="78">
        <f>H60*F61</f>
        <v>13.837932550000001</v>
      </c>
      <c r="I61" s="67"/>
      <c r="J61" s="81">
        <v>0.13</v>
      </c>
      <c r="K61" s="80"/>
      <c r="L61" s="75">
        <f>L60*J61</f>
        <v>13.837932550000001</v>
      </c>
      <c r="M61" s="70"/>
      <c r="N61" s="77">
        <f>L61-H61</f>
        <v>0</v>
      </c>
      <c r="O61" s="76">
        <f>IF((H61)=0,"",(N61/H61))</f>
        <v>0</v>
      </c>
      <c r="Q61" s="81">
        <v>0.13</v>
      </c>
      <c r="R61" s="80"/>
      <c r="S61" s="75">
        <f>S60*Q61</f>
        <v>19.640881950007557</v>
      </c>
      <c r="T61" s="70"/>
      <c r="U61" s="77">
        <f>S61-L61</f>
        <v>5.8029494000075559</v>
      </c>
      <c r="V61" s="76">
        <f>IF((L61)=0,"",(U61/L61))</f>
        <v>0.41935089501556755</v>
      </c>
      <c r="X61" s="81">
        <v>0.13</v>
      </c>
      <c r="Y61" s="80"/>
      <c r="Z61" s="75">
        <f>Z60*X61</f>
        <v>14.088315543405839</v>
      </c>
      <c r="AA61" s="70"/>
      <c r="AB61" s="81">
        <v>0.13</v>
      </c>
      <c r="AC61" s="80"/>
      <c r="AD61" s="75">
        <f>AD60*AB61</f>
        <v>13.600956042807745</v>
      </c>
      <c r="AE61" s="70"/>
      <c r="AF61" s="77">
        <f>AD61-Z61</f>
        <v>-0.48735950059809419</v>
      </c>
      <c r="AG61" s="76">
        <f>IF((Z61)=0,"",(AF61/Z61))</f>
        <v>-3.459317042527537E-2</v>
      </c>
      <c r="AI61" s="77">
        <f>AD61-AZ61</f>
        <v>-7.1500000000002117E-2</v>
      </c>
      <c r="AJ61" s="76">
        <f>IF((AD61)=0,"",(AI61/AD61))</f>
        <v>-5.2569833896207382E-3</v>
      </c>
      <c r="AL61" s="81">
        <v>0.13</v>
      </c>
      <c r="AM61" s="80"/>
      <c r="AN61" s="75">
        <f>AN60*AL61</f>
        <v>14.086506042807747</v>
      </c>
      <c r="AO61" s="70"/>
      <c r="AP61" s="77">
        <f>AN61-AD61</f>
        <v>0.4855500000000017</v>
      </c>
      <c r="AQ61" s="76">
        <f>IF((AD61)=0,"",(AP61/AD61))</f>
        <v>3.5699696291332628E-2</v>
      </c>
      <c r="AS61" s="77">
        <f>AN61-BD61</f>
        <v>0.3041999999999998</v>
      </c>
      <c r="AT61" s="76">
        <f>IF((AN61)=0,"",(AS61/AN61))</f>
        <v>2.1595135023231505E-2</v>
      </c>
      <c r="AX61" s="81">
        <v>0.13</v>
      </c>
      <c r="AY61" s="80"/>
      <c r="AZ61" s="75">
        <f>AZ60*AX61</f>
        <v>13.672456042807747</v>
      </c>
      <c r="BB61" s="81">
        <v>0.13</v>
      </c>
      <c r="BC61" s="80"/>
      <c r="BD61" s="75">
        <f>BD60*BB61</f>
        <v>13.782306042807747</v>
      </c>
    </row>
    <row r="62" spans="2:56" s="44" customFormat="1" ht="13.15" x14ac:dyDescent="0.35">
      <c r="B62" s="79" t="s">
        <v>22</v>
      </c>
      <c r="C62" s="74"/>
      <c r="D62" s="74"/>
      <c r="E62" s="74"/>
      <c r="F62" s="73"/>
      <c r="G62" s="72"/>
      <c r="H62" s="78">
        <f>H60+H61</f>
        <v>120.28356755000001</v>
      </c>
      <c r="I62" s="67"/>
      <c r="J62" s="67"/>
      <c r="K62" s="67"/>
      <c r="L62" s="75">
        <f>L60+L61</f>
        <v>120.28356755000001</v>
      </c>
      <c r="M62" s="70"/>
      <c r="N62" s="77">
        <f>L62-H62</f>
        <v>0</v>
      </c>
      <c r="O62" s="76">
        <f>IF((H62)=0,"",(N62/H62))</f>
        <v>0</v>
      </c>
      <c r="Q62" s="67"/>
      <c r="R62" s="67"/>
      <c r="S62" s="75">
        <f>S60+S61</f>
        <v>170.724589257758</v>
      </c>
      <c r="T62" s="70"/>
      <c r="U62" s="77">
        <f>S62-L62</f>
        <v>50.441021707757983</v>
      </c>
      <c r="V62" s="76">
        <f>IF((L62)=0,"",(U62/L62))</f>
        <v>0.41935089501556755</v>
      </c>
      <c r="X62" s="67"/>
      <c r="Y62" s="67"/>
      <c r="Z62" s="75">
        <f>Z60+Z61</f>
        <v>122.4599735696046</v>
      </c>
      <c r="AA62" s="70"/>
      <c r="AB62" s="67"/>
      <c r="AC62" s="67"/>
      <c r="AD62" s="75">
        <f>AD60+AD61</f>
        <v>118.22369483363656</v>
      </c>
      <c r="AE62" s="70"/>
      <c r="AF62" s="77">
        <f>AD62-Z62</f>
        <v>-4.2362787359680425</v>
      </c>
      <c r="AG62" s="76">
        <f>IF((Z62)=0,"",(AF62/Z62))</f>
        <v>-3.4593170425275314E-2</v>
      </c>
      <c r="AI62" s="77">
        <f>AD62-AZ62</f>
        <v>-0.62150000000001171</v>
      </c>
      <c r="AJ62" s="76">
        <f>IF((AD62)=0,"",(AI62/AD62))</f>
        <v>-5.256983389620681E-3</v>
      </c>
      <c r="AL62" s="67"/>
      <c r="AM62" s="67"/>
      <c r="AN62" s="75">
        <f>AN60+AN61</f>
        <v>122.44424483363656</v>
      </c>
      <c r="AO62" s="70"/>
      <c r="AP62" s="77">
        <f>AN62-AD62</f>
        <v>4.2205500000000029</v>
      </c>
      <c r="AQ62" s="76">
        <f>IF((AD62)=0,"",(AP62/AD62))</f>
        <v>3.5699696291332524E-2</v>
      </c>
      <c r="AS62" s="77">
        <f>AN62-BD62</f>
        <v>2.6441999999999979</v>
      </c>
      <c r="AT62" s="76">
        <f>IF((AN62)=0,"",(AS62/AN62))</f>
        <v>2.1595135023231501E-2</v>
      </c>
      <c r="AX62" s="67"/>
      <c r="AY62" s="67"/>
      <c r="AZ62" s="75">
        <f>AZ60+AZ61</f>
        <v>118.84519483363657</v>
      </c>
      <c r="BB62" s="67"/>
      <c r="BC62" s="67"/>
      <c r="BD62" s="75">
        <f>BD60+BD61</f>
        <v>119.80004483363656</v>
      </c>
    </row>
    <row r="63" spans="2:56" s="44" customFormat="1" ht="15.75" customHeight="1" x14ac:dyDescent="0.35">
      <c r="B63" s="527" t="s">
        <v>21</v>
      </c>
      <c r="C63" s="527"/>
      <c r="D63" s="527"/>
      <c r="E63" s="74"/>
      <c r="F63" s="73"/>
      <c r="G63" s="72"/>
      <c r="H63" s="71">
        <f>ROUND(-H62*10%,2)</f>
        <v>-12.03</v>
      </c>
      <c r="I63" s="67"/>
      <c r="J63" s="67"/>
      <c r="K63" s="67"/>
      <c r="L63" s="66">
        <f>ROUND(-L62*10%,2)</f>
        <v>-12.03</v>
      </c>
      <c r="M63" s="70"/>
      <c r="N63" s="69">
        <f>L63-H63</f>
        <v>0</v>
      </c>
      <c r="O63" s="68">
        <f>IF((H63)=0,"",(N63/H63))</f>
        <v>0</v>
      </c>
      <c r="Q63" s="67"/>
      <c r="R63" s="67"/>
      <c r="S63" s="66"/>
      <c r="T63" s="70"/>
      <c r="U63" s="69">
        <f>S63-L63</f>
        <v>12.03</v>
      </c>
      <c r="V63" s="68">
        <f>IF((L63)=0,"",(U63/L63))</f>
        <v>-1</v>
      </c>
      <c r="X63" s="67"/>
      <c r="Y63" s="67"/>
      <c r="Z63" s="66"/>
      <c r="AA63" s="70"/>
      <c r="AB63" s="67"/>
      <c r="AC63" s="67"/>
      <c r="AD63" s="66"/>
      <c r="AE63" s="70"/>
      <c r="AF63" s="69">
        <f>AD63-Z63</f>
        <v>0</v>
      </c>
      <c r="AG63" s="68" t="str">
        <f>IF((Z63)=0,"",(AF63/Z63))</f>
        <v/>
      </c>
      <c r="AI63" s="69">
        <f>AD63-AZ63</f>
        <v>0</v>
      </c>
      <c r="AJ63" s="68" t="str">
        <f>IF((AD63)=0,"",(AI63/AD63))</f>
        <v/>
      </c>
      <c r="AL63" s="67"/>
      <c r="AM63" s="67"/>
      <c r="AN63" s="66"/>
      <c r="AO63" s="70"/>
      <c r="AP63" s="69">
        <f>AN63-AD63</f>
        <v>0</v>
      </c>
      <c r="AQ63" s="68" t="str">
        <f>IF((AD63)=0,"",(AP63/AD63))</f>
        <v/>
      </c>
      <c r="AS63" s="69">
        <f>AN63-BD63</f>
        <v>0</v>
      </c>
      <c r="AT63" s="68" t="str">
        <f>IF((AN63)=0,"",(AS63/AN63))</f>
        <v/>
      </c>
      <c r="AX63" s="67"/>
      <c r="AY63" s="67"/>
      <c r="AZ63" s="66"/>
      <c r="BB63" s="67"/>
      <c r="BC63" s="67"/>
      <c r="BD63" s="66"/>
    </row>
    <row r="64" spans="2:56" s="44" customFormat="1" ht="13.5" customHeight="1" thickBot="1" x14ac:dyDescent="0.4">
      <c r="B64" s="528" t="s">
        <v>20</v>
      </c>
      <c r="C64" s="528"/>
      <c r="D64" s="528"/>
      <c r="E64" s="65"/>
      <c r="F64" s="64"/>
      <c r="G64" s="63"/>
      <c r="H64" s="62">
        <f>SUM(H62:H63)</f>
        <v>108.25356755000001</v>
      </c>
      <c r="I64" s="58"/>
      <c r="J64" s="58"/>
      <c r="K64" s="58"/>
      <c r="L64" s="57">
        <f>SUM(L62:L63)</f>
        <v>108.25356755000001</v>
      </c>
      <c r="M64" s="61"/>
      <c r="N64" s="60">
        <f>L64-H64</f>
        <v>0</v>
      </c>
      <c r="O64" s="59">
        <f>IF((H64)=0,"",(N64/H64))</f>
        <v>0</v>
      </c>
      <c r="Q64" s="58"/>
      <c r="R64" s="58"/>
      <c r="S64" s="57">
        <f>SUM(S62:S63)</f>
        <v>170.724589257758</v>
      </c>
      <c r="T64" s="61"/>
      <c r="U64" s="60">
        <f>S64-L64</f>
        <v>62.471021707757984</v>
      </c>
      <c r="V64" s="59">
        <f>IF((L64)=0,"",(U64/L64))</f>
        <v>0.5770804890924629</v>
      </c>
      <c r="X64" s="58"/>
      <c r="Y64" s="58"/>
      <c r="Z64" s="57">
        <f>SUM(Z62:Z63)</f>
        <v>122.4599735696046</v>
      </c>
      <c r="AA64" s="61"/>
      <c r="AB64" s="58"/>
      <c r="AC64" s="58"/>
      <c r="AD64" s="57">
        <f>SUM(AD62:AD63)</f>
        <v>118.22369483363656</v>
      </c>
      <c r="AE64" s="61"/>
      <c r="AF64" s="60">
        <f>AD64-Z64</f>
        <v>-4.2362787359680425</v>
      </c>
      <c r="AG64" s="59">
        <f>IF((Z64)=0,"",(AF64/Z64))</f>
        <v>-3.4593170425275314E-2</v>
      </c>
      <c r="AI64" s="60">
        <f>AD64-AZ64</f>
        <v>-0.62150000000001171</v>
      </c>
      <c r="AJ64" s="59">
        <f>IF((AD64)=0,"",(AI64/AD64))</f>
        <v>-5.256983389620681E-3</v>
      </c>
      <c r="AL64" s="58"/>
      <c r="AM64" s="58"/>
      <c r="AN64" s="57">
        <f>SUM(AN62:AN63)</f>
        <v>122.44424483363656</v>
      </c>
      <c r="AO64" s="61"/>
      <c r="AP64" s="60">
        <f>AN64-AD64</f>
        <v>4.2205500000000029</v>
      </c>
      <c r="AQ64" s="59">
        <f>IF((AD64)=0,"",(AP64/AD64))</f>
        <v>3.5699696291332524E-2</v>
      </c>
      <c r="AS64" s="60">
        <f>AN64-BD64</f>
        <v>2.6441999999999979</v>
      </c>
      <c r="AT64" s="59">
        <f>IF((AN64)=0,"",(AS64/AN64))</f>
        <v>2.1595135023231501E-2</v>
      </c>
      <c r="AX64" s="58"/>
      <c r="AY64" s="58"/>
      <c r="AZ64" s="57">
        <f>SUM(AZ62:AZ63)</f>
        <v>118.84519483363657</v>
      </c>
      <c r="BB64" s="58"/>
      <c r="BC64" s="58"/>
      <c r="BD64" s="57">
        <f>SUM(BD62:BD63)</f>
        <v>119.80004483363656</v>
      </c>
    </row>
    <row r="65" spans="1:56" s="44" customFormat="1" ht="8.25" customHeight="1" thickBot="1" x14ac:dyDescent="0.4">
      <c r="B65" s="56"/>
      <c r="C65" s="54"/>
      <c r="D65" s="55"/>
      <c r="E65" s="54"/>
      <c r="F65" s="47"/>
      <c r="G65" s="53"/>
      <c r="H65" s="52"/>
      <c r="I65" s="51"/>
      <c r="J65" s="47"/>
      <c r="K65" s="46"/>
      <c r="L65" s="45"/>
      <c r="M65" s="50"/>
      <c r="N65" s="49"/>
      <c r="O65" s="48"/>
      <c r="Q65" s="47"/>
      <c r="R65" s="46"/>
      <c r="S65" s="45"/>
      <c r="T65" s="50"/>
      <c r="U65" s="49"/>
      <c r="V65" s="48"/>
      <c r="X65" s="47"/>
      <c r="Y65" s="46"/>
      <c r="Z65" s="45"/>
      <c r="AA65" s="50"/>
      <c r="AB65" s="47"/>
      <c r="AC65" s="46"/>
      <c r="AD65" s="45"/>
      <c r="AE65" s="50"/>
      <c r="AF65" s="49"/>
      <c r="AG65" s="48"/>
      <c r="AI65" s="49"/>
      <c r="AJ65" s="48"/>
      <c r="AL65" s="47"/>
      <c r="AM65" s="46"/>
      <c r="AN65" s="45"/>
      <c r="AO65" s="50"/>
      <c r="AP65" s="49"/>
      <c r="AQ65" s="48"/>
      <c r="AS65" s="49"/>
      <c r="AT65" s="48"/>
      <c r="AX65" s="47"/>
      <c r="AY65" s="46"/>
      <c r="AZ65" s="45"/>
      <c r="BB65" s="47"/>
      <c r="BC65" s="46"/>
      <c r="BD65" s="45"/>
    </row>
    <row r="66" spans="1:56" ht="10.5" customHeight="1" x14ac:dyDescent="0.35">
      <c r="L66" s="43"/>
      <c r="S66" s="43"/>
      <c r="Z66" s="43"/>
      <c r="AD66" s="43"/>
      <c r="AN66" s="43"/>
      <c r="AZ66" s="43"/>
      <c r="BD66" s="43"/>
    </row>
    <row r="67" spans="1:56" ht="13.15" x14ac:dyDescent="0.4">
      <c r="B67" s="42" t="s">
        <v>19</v>
      </c>
      <c r="F67" s="41">
        <v>4.2999999999999997E-2</v>
      </c>
      <c r="J67" s="41">
        <f>F67</f>
        <v>4.2999999999999997E-2</v>
      </c>
      <c r="Q67" s="41">
        <v>4.8648832098523664E-2</v>
      </c>
      <c r="X67" s="41">
        <f>$Q67</f>
        <v>4.8648832098523664E-2</v>
      </c>
      <c r="AB67" s="41">
        <f>X67</f>
        <v>4.8648832098523664E-2</v>
      </c>
      <c r="AL67" s="41">
        <f>AB67</f>
        <v>4.8648832098523664E-2</v>
      </c>
      <c r="AX67" s="41">
        <v>4.8648832098523664E-2</v>
      </c>
      <c r="BB67" s="41">
        <v>4.8648832098523664E-2</v>
      </c>
    </row>
    <row r="68" spans="1:56" s="38" customFormat="1" x14ac:dyDescent="0.35">
      <c r="B68" s="38" t="s">
        <v>18</v>
      </c>
      <c r="F68" s="39"/>
      <c r="H68" s="40">
        <f>H37/D19</f>
        <v>3.5457800000000001E-3</v>
      </c>
      <c r="J68" s="39"/>
      <c r="L68" s="40">
        <f>L37/D19</f>
        <v>3.5457800000000001E-3</v>
      </c>
      <c r="Q68" s="39"/>
      <c r="X68" s="39"/>
      <c r="AB68" s="39"/>
      <c r="AL68" s="39"/>
      <c r="AX68" s="39"/>
      <c r="BB68" s="39"/>
    </row>
    <row r="69" spans="1:56" s="7" customFormat="1" ht="13.15" x14ac:dyDescent="0.4">
      <c r="B69" s="37" t="s">
        <v>17</v>
      </c>
      <c r="F69" s="35"/>
      <c r="H69" s="36"/>
      <c r="J69" s="35"/>
      <c r="Q69" s="35"/>
      <c r="X69" s="35"/>
      <c r="AB69" s="35"/>
      <c r="AL69" s="35"/>
      <c r="AX69" s="35"/>
      <c r="BB69" s="35"/>
    </row>
    <row r="70" spans="1:56" s="6" customFormat="1" x14ac:dyDescent="0.35">
      <c r="B70" s="6" t="s">
        <v>16</v>
      </c>
      <c r="D70" s="28" t="s">
        <v>15</v>
      </c>
      <c r="E70" s="27"/>
      <c r="F70" s="31">
        <f>F23</f>
        <v>8.4700000000000006</v>
      </c>
      <c r="G70" s="30">
        <f>G23</f>
        <v>1</v>
      </c>
      <c r="H70" s="29">
        <f>G70*F70</f>
        <v>8.4700000000000006</v>
      </c>
      <c r="J70" s="31">
        <f>J23</f>
        <v>8.4700000000000006</v>
      </c>
      <c r="K70" s="30">
        <f>K23</f>
        <v>1</v>
      </c>
      <c r="L70" s="29">
        <f>K70*J70</f>
        <v>8.4700000000000006</v>
      </c>
      <c r="N70" s="33">
        <f>L70-H70</f>
        <v>0</v>
      </c>
      <c r="O70" s="32">
        <f>IF((H70)=0,"",(N70/H70))</f>
        <v>0</v>
      </c>
      <c r="Q70" s="31">
        <f>Q23</f>
        <v>11.21</v>
      </c>
      <c r="R70" s="30">
        <f>R23</f>
        <v>1</v>
      </c>
      <c r="S70" s="29">
        <f>R70*Q70</f>
        <v>11.21</v>
      </c>
      <c r="U70" s="33">
        <f>S70-L70</f>
        <v>2.74</v>
      </c>
      <c r="V70" s="32">
        <f>IF((L70)=0,"",(U70/L70))</f>
        <v>0.32349468713105078</v>
      </c>
      <c r="X70" s="34">
        <f>X23</f>
        <v>14.22</v>
      </c>
      <c r="Y70" s="30">
        <f>Y23</f>
        <v>1</v>
      </c>
      <c r="Z70" s="29">
        <f>Y70*X70</f>
        <v>14.22</v>
      </c>
      <c r="AB70" s="31">
        <f>AB23</f>
        <v>17.53</v>
      </c>
      <c r="AC70" s="30">
        <f>AC23</f>
        <v>1</v>
      </c>
      <c r="AD70" s="29">
        <f>AC70*AB70</f>
        <v>17.53</v>
      </c>
      <c r="AF70" s="33">
        <f>AD70-Z70</f>
        <v>3.3100000000000005</v>
      </c>
      <c r="AG70" s="32">
        <f>IF((Z70)=0,"",(AF70/Z70))</f>
        <v>0.2327707454289733</v>
      </c>
      <c r="AI70" s="33">
        <f>AD70-AZ70</f>
        <v>-0.39999999999999858</v>
      </c>
      <c r="AJ70" s="32">
        <f>IF((AD70)=0,"",(AI70/AD70))</f>
        <v>-2.2818026240730094E-2</v>
      </c>
      <c r="AL70" s="31">
        <f>AL23</f>
        <v>21.19</v>
      </c>
      <c r="AM70" s="30">
        <f>AM23</f>
        <v>1</v>
      </c>
      <c r="AN70" s="29">
        <f>AM70*AL70</f>
        <v>21.19</v>
      </c>
      <c r="AP70" s="33">
        <f>AN70-AD70</f>
        <v>3.66</v>
      </c>
      <c r="AQ70" s="32">
        <f>IF((AD70)=0,"",(AP70/AD70))</f>
        <v>0.20878494010268112</v>
      </c>
      <c r="AS70" s="33">
        <f>AN70-BD70</f>
        <v>-0.35999999999999943</v>
      </c>
      <c r="AT70" s="32">
        <f>IF((AN70)=0,"",(AS70/AN70))</f>
        <v>-1.6989145823501625E-2</v>
      </c>
      <c r="AX70" s="31">
        <v>17.93</v>
      </c>
      <c r="AY70" s="30">
        <f>AC70</f>
        <v>1</v>
      </c>
      <c r="AZ70" s="29">
        <f>AY70*AX70</f>
        <v>17.93</v>
      </c>
      <c r="BB70" s="31">
        <v>21.55</v>
      </c>
      <c r="BC70" s="30">
        <f>AM70</f>
        <v>1</v>
      </c>
      <c r="BD70" s="29">
        <f>BC70*BB70</f>
        <v>21.55</v>
      </c>
    </row>
    <row r="71" spans="1:56" s="6" customFormat="1" x14ac:dyDescent="0.35">
      <c r="B71" s="6" t="s">
        <v>14</v>
      </c>
      <c r="D71" s="28" t="s">
        <v>13</v>
      </c>
      <c r="E71" s="27"/>
      <c r="F71" s="24">
        <f>F27</f>
        <v>1.2E-2</v>
      </c>
      <c r="G71" s="23">
        <f>$D$19</f>
        <v>750</v>
      </c>
      <c r="H71" s="22">
        <f>G71*F71</f>
        <v>9</v>
      </c>
      <c r="J71" s="24">
        <f>J27</f>
        <v>1.2E-2</v>
      </c>
      <c r="K71" s="23">
        <f>$D$19</f>
        <v>750</v>
      </c>
      <c r="L71" s="22">
        <f>K71*J71</f>
        <v>9</v>
      </c>
      <c r="N71" s="26">
        <f>L71-H71</f>
        <v>0</v>
      </c>
      <c r="O71" s="25">
        <f>IF((H71)=0,"",(N71/H71))</f>
        <v>0</v>
      </c>
      <c r="Q71" s="24">
        <f>Q27</f>
        <v>1.4200000000000001E-2</v>
      </c>
      <c r="R71" s="23">
        <f>$D$19</f>
        <v>750</v>
      </c>
      <c r="S71" s="22">
        <f>R71*Q71</f>
        <v>10.65</v>
      </c>
      <c r="U71" s="26">
        <f>S71-L71</f>
        <v>1.6500000000000004</v>
      </c>
      <c r="V71" s="25">
        <f>IF((L71)=0,"",(U71/L71))</f>
        <v>0.18333333333333338</v>
      </c>
      <c r="X71" s="24">
        <f>X27</f>
        <v>1.09E-2</v>
      </c>
      <c r="Y71" s="23">
        <f>$D$19</f>
        <v>750</v>
      </c>
      <c r="Z71" s="22">
        <f>Y71*X71</f>
        <v>8.1750000000000007</v>
      </c>
      <c r="AB71" s="24">
        <f>AB27</f>
        <v>7.6E-3</v>
      </c>
      <c r="AC71" s="23">
        <f>$D$19</f>
        <v>750</v>
      </c>
      <c r="AD71" s="22">
        <f>AC71*AB71</f>
        <v>5.7</v>
      </c>
      <c r="AF71" s="26">
        <f>AD71-Z71</f>
        <v>-2.4750000000000005</v>
      </c>
      <c r="AG71" s="25">
        <f>IF((Z71)=0,"",(AF71/Z71))</f>
        <v>-0.30275229357798167</v>
      </c>
      <c r="AI71" s="26">
        <f>AD71-AZ71</f>
        <v>-0.14999999999999947</v>
      </c>
      <c r="AJ71" s="25">
        <f>IF((AD71)=0,"",(AI71/AD71))</f>
        <v>-2.6315789473684115E-2</v>
      </c>
      <c r="AL71" s="24">
        <f>AL27</f>
        <v>4.0000000000000001E-3</v>
      </c>
      <c r="AM71" s="23">
        <f>$D$19</f>
        <v>750</v>
      </c>
      <c r="AN71" s="22">
        <f>AM71*AL71</f>
        <v>3</v>
      </c>
      <c r="AP71" s="26">
        <f>AN71-AD71</f>
        <v>-2.7</v>
      </c>
      <c r="AQ71" s="25">
        <f>IF((AD71)=0,"",(AP71/AD71))</f>
        <v>-0.47368421052631582</v>
      </c>
      <c r="AS71" s="26">
        <f>AN71-BD71</f>
        <v>-7.5000000000000178E-2</v>
      </c>
      <c r="AT71" s="25">
        <f>IF((AN71)=0,"",(AS71/AN71))</f>
        <v>-2.500000000000006E-2</v>
      </c>
      <c r="AX71" s="24">
        <v>7.7999999999999996E-3</v>
      </c>
      <c r="AY71" s="23">
        <f>AC71</f>
        <v>750</v>
      </c>
      <c r="AZ71" s="22">
        <f>AY71*AX71</f>
        <v>5.85</v>
      </c>
      <c r="BB71" s="24">
        <v>4.1000000000000003E-3</v>
      </c>
      <c r="BC71" s="23">
        <f>AM71</f>
        <v>750</v>
      </c>
      <c r="BD71" s="22">
        <f>BC71*BB71</f>
        <v>3.0750000000000002</v>
      </c>
    </row>
    <row r="72" spans="1:56" s="12" customFormat="1" ht="13.5" thickBot="1" x14ac:dyDescent="0.4">
      <c r="B72" s="21" t="s">
        <v>12</v>
      </c>
      <c r="C72" s="19"/>
      <c r="D72" s="20"/>
      <c r="E72" s="19"/>
      <c r="F72" s="15"/>
      <c r="G72" s="14"/>
      <c r="H72" s="13">
        <f>SUM(H70:H71)</f>
        <v>17.47</v>
      </c>
      <c r="I72" s="18"/>
      <c r="J72" s="15"/>
      <c r="K72" s="14"/>
      <c r="L72" s="13">
        <f>SUM(L70:L71)</f>
        <v>17.47</v>
      </c>
      <c r="M72" s="18"/>
      <c r="N72" s="17">
        <f>L72-H72</f>
        <v>0</v>
      </c>
      <c r="O72" s="16">
        <f>IF((H72)=0,"",(N72/H72))</f>
        <v>0</v>
      </c>
      <c r="Q72" s="15"/>
      <c r="R72" s="14"/>
      <c r="S72" s="13">
        <f>SUM(S70:S71)</f>
        <v>21.86</v>
      </c>
      <c r="T72" s="18"/>
      <c r="U72" s="17">
        <f>S72-L72</f>
        <v>4.3900000000000006</v>
      </c>
      <c r="V72" s="16">
        <f>IF((L72)=0,"",(U72/L72))</f>
        <v>0.25128792215226109</v>
      </c>
      <c r="X72" s="15"/>
      <c r="Y72" s="14"/>
      <c r="Z72" s="13">
        <f>SUM(Z70:Z71)</f>
        <v>22.395000000000003</v>
      </c>
      <c r="AA72" s="18"/>
      <c r="AB72" s="15"/>
      <c r="AC72" s="14"/>
      <c r="AD72" s="13">
        <f>SUM(AD70:AD71)</f>
        <v>23.23</v>
      </c>
      <c r="AE72" s="18"/>
      <c r="AF72" s="17">
        <f>AD72-Z72</f>
        <v>0.8349999999999973</v>
      </c>
      <c r="AG72" s="16">
        <f>IF((Z72)=0,"",(AF72/Z72))</f>
        <v>3.7285108283098778E-2</v>
      </c>
      <c r="AI72" s="17">
        <f>AD72-AZ72</f>
        <v>-0.55000000000000071</v>
      </c>
      <c r="AJ72" s="16">
        <f>IF((AD72)=0,"",(AI72/AD72))</f>
        <v>-2.3676280671545445E-2</v>
      </c>
      <c r="AL72" s="15"/>
      <c r="AM72" s="14"/>
      <c r="AN72" s="13">
        <f>SUM(AN70:AN71)</f>
        <v>24.19</v>
      </c>
      <c r="AO72" s="18"/>
      <c r="AP72" s="17">
        <f>AN72-AD72</f>
        <v>0.96000000000000085</v>
      </c>
      <c r="AQ72" s="16">
        <f>IF((AD72)=0,"",(AP72/AD72))</f>
        <v>4.1325871717606578E-2</v>
      </c>
      <c r="AS72" s="17">
        <f>AN72-BD72</f>
        <v>-0.43499999999999872</v>
      </c>
      <c r="AT72" s="16">
        <f>IF((AN72)=0,"",(AS72/AN72))</f>
        <v>-1.7982637453493124E-2</v>
      </c>
      <c r="AX72" s="15"/>
      <c r="AY72" s="14"/>
      <c r="AZ72" s="13">
        <f>SUM(AZ70:AZ71)</f>
        <v>23.78</v>
      </c>
      <c r="BB72" s="15"/>
      <c r="BC72" s="14"/>
      <c r="BD72" s="13">
        <f>SUM(BD70:BD71)</f>
        <v>24.625</v>
      </c>
    </row>
    <row r="73" spans="1:56" ht="10.5" customHeight="1" thickTop="1" x14ac:dyDescent="0.35"/>
    <row r="74" spans="1:56" ht="10.5" customHeight="1" x14ac:dyDescent="0.35">
      <c r="A74" s="11" t="s">
        <v>11</v>
      </c>
    </row>
    <row r="75" spans="1:56" ht="10.5" customHeight="1" x14ac:dyDescent="0.35"/>
    <row r="76" spans="1:56" x14ac:dyDescent="0.35">
      <c r="A76" s="1" t="s">
        <v>10</v>
      </c>
    </row>
    <row r="77" spans="1:56" x14ac:dyDescent="0.35">
      <c r="A77" s="1" t="s">
        <v>9</v>
      </c>
    </row>
    <row r="79" spans="1:56" x14ac:dyDescent="0.35">
      <c r="A79" s="5" t="s">
        <v>8</v>
      </c>
    </row>
    <row r="80" spans="1:56" x14ac:dyDescent="0.35">
      <c r="A80" s="5" t="s">
        <v>7</v>
      </c>
    </row>
    <row r="82" spans="1:54" x14ac:dyDescent="0.35">
      <c r="A82" s="1" t="s">
        <v>6</v>
      </c>
    </row>
    <row r="83" spans="1:54" x14ac:dyDescent="0.35">
      <c r="A83" s="1" t="s">
        <v>5</v>
      </c>
    </row>
    <row r="84" spans="1:54" x14ac:dyDescent="0.35">
      <c r="A84" s="1" t="s">
        <v>4</v>
      </c>
    </row>
    <row r="85" spans="1:54" x14ac:dyDescent="0.35">
      <c r="A85" s="1" t="s">
        <v>3</v>
      </c>
    </row>
    <row r="86" spans="1:54" x14ac:dyDescent="0.35">
      <c r="A86" s="1" t="s">
        <v>2</v>
      </c>
    </row>
    <row r="88" spans="1:54" x14ac:dyDescent="0.35">
      <c r="A88" s="10"/>
      <c r="B88" s="1" t="s">
        <v>1</v>
      </c>
    </row>
    <row r="89" spans="1:54" ht="13.15" x14ac:dyDescent="0.4">
      <c r="A89" s="7"/>
      <c r="D89" s="9"/>
    </row>
    <row r="90" spans="1:54" x14ac:dyDescent="0.35">
      <c r="A90" s="7"/>
      <c r="D90" s="8"/>
    </row>
    <row r="91" spans="1:54" x14ac:dyDescent="0.35">
      <c r="A91" s="7"/>
    </row>
    <row r="92" spans="1:54" x14ac:dyDescent="0.35">
      <c r="B92" s="5" t="s">
        <v>0</v>
      </c>
      <c r="F92" s="4">
        <f>G37</f>
        <v>32.25</v>
      </c>
      <c r="G92" s="6"/>
      <c r="H92" s="6"/>
      <c r="I92" s="6"/>
      <c r="J92" s="4">
        <f>K37</f>
        <v>32.25</v>
      </c>
      <c r="Q92" s="4">
        <f>R37</f>
        <v>36.486624073892699</v>
      </c>
      <c r="X92" s="4">
        <f>Y37</f>
        <v>36.486624073892699</v>
      </c>
      <c r="AB92" s="4">
        <f>AC37</f>
        <v>36.486624073892699</v>
      </c>
      <c r="AL92" s="4">
        <f>AM37</f>
        <v>36.486624073892699</v>
      </c>
      <c r="AX92" s="4">
        <f>AY37</f>
        <v>36.486624073892699</v>
      </c>
      <c r="BB92" s="4">
        <f>BC37</f>
        <v>36.486624073892699</v>
      </c>
    </row>
    <row r="93" spans="1:54" x14ac:dyDescent="0.35">
      <c r="B93" s="5"/>
      <c r="D93" s="1" t="str">
        <f>F93&amp;"/"&amp;J93</f>
        <v>32/32</v>
      </c>
      <c r="F93" s="4">
        <f>ROUND(F92,0)</f>
        <v>32</v>
      </c>
      <c r="J93" s="3">
        <f>ROUND(J92,0)</f>
        <v>32</v>
      </c>
    </row>
    <row r="94" spans="1:54" x14ac:dyDescent="0.35">
      <c r="D94" s="1" t="str">
        <f>F94&amp;"/"&amp;J94</f>
        <v>782/782</v>
      </c>
      <c r="F94" s="2">
        <f>$D19+F93</f>
        <v>782</v>
      </c>
      <c r="J94" s="2">
        <f>$D19+J93</f>
        <v>782</v>
      </c>
    </row>
  </sheetData>
  <sheetProtection selectLockedCells="1"/>
  <mergeCells count="32">
    <mergeCell ref="B11:O11"/>
    <mergeCell ref="N21:N22"/>
    <mergeCell ref="O21:O22"/>
    <mergeCell ref="F20:H20"/>
    <mergeCell ref="J20:L20"/>
    <mergeCell ref="N20:O20"/>
    <mergeCell ref="B63:D63"/>
    <mergeCell ref="B64:D64"/>
    <mergeCell ref="B57:D57"/>
    <mergeCell ref="B58:D58"/>
    <mergeCell ref="D21:D22"/>
    <mergeCell ref="AF20:AG20"/>
    <mergeCell ref="AF21:AF22"/>
    <mergeCell ref="AG21:AG22"/>
    <mergeCell ref="Q20:S20"/>
    <mergeCell ref="U20:V20"/>
    <mergeCell ref="U21:U22"/>
    <mergeCell ref="V21:V22"/>
    <mergeCell ref="X20:Z20"/>
    <mergeCell ref="AB20:AD20"/>
    <mergeCell ref="AQ21:AQ22"/>
    <mergeCell ref="AX20:AZ20"/>
    <mergeCell ref="BB20:BD20"/>
    <mergeCell ref="AI20:AJ20"/>
    <mergeCell ref="AI21:AI22"/>
    <mergeCell ref="AJ21:AJ22"/>
    <mergeCell ref="AS20:AT20"/>
    <mergeCell ref="AS21:AS22"/>
    <mergeCell ref="AT21:AT22"/>
    <mergeCell ref="AL20:AN20"/>
    <mergeCell ref="AP20:AQ20"/>
    <mergeCell ref="AP21:AP22"/>
  </mergeCells>
  <dataValidations count="4">
    <dataValidation type="list" allowBlank="1" showInputMessage="1" showErrorMessage="1" sqref="D16">
      <formula1>"TOU, non-TOU"</formula1>
    </dataValidation>
    <dataValidation type="list" allowBlank="1" showInputMessage="1" showErrorMessage="1" sqref="E65 E51:E52 E59">
      <formula1>#REF!</formula1>
    </dataValidation>
    <dataValidation type="list" allowBlank="1" showInputMessage="1" showErrorMessage="1" prompt="Select Charge Unit - monthly, per kWh, per kW" sqref="D70:D71 D23:D28 D43:D53 D65 D59 D40:D41 D30:D38">
      <formula1>"Monthly, per kWh, per kW"</formula1>
    </dataValidation>
    <dataValidation type="list" allowBlank="1" showInputMessage="1" showErrorMessage="1" sqref="E70:E71 E23:E28 E53 E43:E50 E40:E41 E30:E38">
      <formula1>#REF!</formula1>
    </dataValidation>
  </dataValidations>
  <pageMargins left="0.74803149606299213" right="0.15748031496062992" top="0.39370078740157483" bottom="0.39370078740157483" header="0.31496062992125984" footer="0.31496062992125984"/>
  <pageSetup paperSize="5" scale="66"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dimension ref="A1:N1954"/>
  <sheetViews>
    <sheetView showGridLines="0" zoomScaleNormal="100" zoomScaleSheetLayoutView="100" workbookViewId="0">
      <selection activeCell="G49" sqref="G49"/>
    </sheetView>
  </sheetViews>
  <sheetFormatPr defaultColWidth="9.1328125" defaultRowHeight="12.75" x14ac:dyDescent="0.35"/>
  <cols>
    <col min="1" max="1" width="58.265625" style="356" customWidth="1"/>
    <col min="2" max="2" width="16.3984375" style="356" customWidth="1"/>
    <col min="3" max="3" width="5.73046875" style="356" customWidth="1"/>
    <col min="4" max="4" width="7.86328125" style="356" customWidth="1"/>
    <col min="5" max="5" width="16.73046875" customWidth="1"/>
    <col min="6" max="6" width="14.265625" customWidth="1"/>
    <col min="7" max="7" width="13.73046875" customWidth="1"/>
    <col min="8" max="8" width="9.1328125" style="356"/>
    <col min="11" max="11" width="0" hidden="1" customWidth="1"/>
  </cols>
  <sheetData>
    <row r="1" spans="1:14" ht="13.15" x14ac:dyDescent="0.4">
      <c r="B1" s="496" t="s">
        <v>88</v>
      </c>
      <c r="C1" s="577" t="s">
        <v>278</v>
      </c>
      <c r="D1" s="577"/>
    </row>
    <row r="2" spans="1:14" ht="13.15" hidden="1" x14ac:dyDescent="0.4">
      <c r="B2" s="496" t="s">
        <v>87</v>
      </c>
      <c r="C2" s="578"/>
      <c r="D2" s="578"/>
    </row>
    <row r="3" spans="1:14" ht="13.15" hidden="1" x14ac:dyDescent="0.4">
      <c r="B3" s="496" t="s">
        <v>86</v>
      </c>
      <c r="C3" s="578"/>
      <c r="D3" s="578"/>
      <c r="E3" s="498"/>
    </row>
    <row r="4" spans="1:14" ht="13.15" hidden="1" x14ac:dyDescent="0.4">
      <c r="B4" s="496" t="s">
        <v>85</v>
      </c>
      <c r="C4" s="578"/>
      <c r="D4" s="578"/>
    </row>
    <row r="5" spans="1:14" ht="13.15" hidden="1" x14ac:dyDescent="0.4">
      <c r="B5" s="496" t="s">
        <v>84</v>
      </c>
      <c r="C5" s="577"/>
      <c r="D5" s="577"/>
    </row>
    <row r="6" spans="1:14" ht="13.15" hidden="1" x14ac:dyDescent="0.4">
      <c r="B6" s="496"/>
      <c r="C6" s="497"/>
    </row>
    <row r="7" spans="1:14" ht="13.15" hidden="1" x14ac:dyDescent="0.4">
      <c r="B7" s="496" t="s">
        <v>83</v>
      </c>
      <c r="C7" s="577"/>
      <c r="D7" s="577"/>
    </row>
    <row r="8" spans="1:14" ht="48.75" hidden="1" customHeight="1" x14ac:dyDescent="0.35">
      <c r="A8" s="583" t="s">
        <v>277</v>
      </c>
      <c r="B8" s="584"/>
      <c r="C8" s="584"/>
      <c r="D8" s="584"/>
    </row>
    <row r="9" spans="1:14" ht="4.5" hidden="1" customHeight="1" x14ac:dyDescent="0.35"/>
    <row r="10" spans="1:14" ht="79.5" hidden="1" customHeight="1" x14ac:dyDescent="0.35">
      <c r="A10" s="565" t="s">
        <v>276</v>
      </c>
      <c r="B10" s="565"/>
      <c r="C10" s="565"/>
      <c r="D10" s="565"/>
      <c r="E10" s="495"/>
      <c r="F10" s="495"/>
      <c r="G10" s="495"/>
      <c r="H10" s="500"/>
    </row>
    <row r="11" spans="1:14" ht="26.25" hidden="1" customHeight="1" x14ac:dyDescent="0.35">
      <c r="A11" s="566" t="s">
        <v>275</v>
      </c>
      <c r="B11" s="566"/>
      <c r="C11" s="566"/>
      <c r="D11" s="566"/>
      <c r="E11" s="494"/>
      <c r="F11" s="494"/>
      <c r="G11" s="494"/>
      <c r="H11" s="501"/>
      <c r="I11" s="494"/>
      <c r="J11" s="494"/>
      <c r="K11" s="494"/>
      <c r="L11" s="494"/>
      <c r="M11" s="494"/>
      <c r="N11" s="494"/>
    </row>
    <row r="12" spans="1:14" hidden="1" x14ac:dyDescent="0.35">
      <c r="G12" s="356"/>
    </row>
    <row r="13" spans="1:14" ht="27" hidden="1" customHeight="1" x14ac:dyDescent="0.35">
      <c r="A13" s="567" t="s">
        <v>274</v>
      </c>
      <c r="B13" s="567"/>
      <c r="C13" s="493">
        <v>9</v>
      </c>
      <c r="D13" s="489"/>
      <c r="E13" s="489"/>
      <c r="G13" s="489"/>
      <c r="H13" s="489"/>
      <c r="I13" s="489"/>
      <c r="K13" s="489"/>
      <c r="L13" s="489"/>
    </row>
    <row r="14" spans="1:14" hidden="1" x14ac:dyDescent="0.35">
      <c r="C14" s="489"/>
      <c r="D14" s="489"/>
      <c r="E14" s="489"/>
      <c r="F14" s="489"/>
      <c r="G14" s="489"/>
      <c r="H14" s="489"/>
      <c r="I14" s="489"/>
      <c r="J14" s="489"/>
      <c r="K14" s="489"/>
      <c r="L14" s="489"/>
    </row>
    <row r="15" spans="1:14" ht="30" hidden="1" customHeight="1" x14ac:dyDescent="0.35">
      <c r="A15" s="568" t="s">
        <v>273</v>
      </c>
      <c r="B15" s="567"/>
      <c r="C15" s="567"/>
      <c r="D15" s="567"/>
      <c r="E15" s="492"/>
      <c r="F15" s="491"/>
      <c r="G15" s="490"/>
      <c r="H15" s="490"/>
      <c r="I15" s="490"/>
      <c r="J15" s="490"/>
      <c r="K15" s="489"/>
      <c r="L15" s="489"/>
    </row>
    <row r="16" spans="1:14" hidden="1" x14ac:dyDescent="0.35"/>
    <row r="17" spans="1:10" hidden="1" x14ac:dyDescent="0.35"/>
    <row r="18" spans="1:10" s="485" customFormat="1" ht="15" hidden="1" x14ac:dyDescent="0.35">
      <c r="A18" s="569" t="s">
        <v>272</v>
      </c>
      <c r="B18" s="569"/>
      <c r="C18" s="569"/>
      <c r="D18" s="570"/>
      <c r="E18" s="488"/>
      <c r="F18" s="488"/>
      <c r="G18" s="488"/>
      <c r="H18" s="502"/>
      <c r="I18" s="487"/>
      <c r="J18" s="486"/>
    </row>
    <row r="19" spans="1:10" ht="15" hidden="1" customHeight="1" x14ac:dyDescent="0.35">
      <c r="A19" s="571" t="s">
        <v>271</v>
      </c>
      <c r="B19" s="572"/>
      <c r="C19" s="572"/>
      <c r="D19" s="573"/>
      <c r="E19" s="476"/>
      <c r="F19" s="476"/>
      <c r="G19" s="476"/>
      <c r="H19" s="502"/>
      <c r="I19" s="473"/>
      <c r="J19" s="484"/>
    </row>
    <row r="20" spans="1:10" ht="12.75" hidden="1" customHeight="1" x14ac:dyDescent="0.35">
      <c r="A20" s="571" t="s">
        <v>270</v>
      </c>
      <c r="B20" s="572"/>
      <c r="C20" s="572"/>
      <c r="D20" s="573"/>
      <c r="E20" s="476"/>
      <c r="F20" s="473"/>
      <c r="G20" s="473"/>
      <c r="H20" s="484"/>
      <c r="I20" s="473"/>
      <c r="J20" s="484"/>
    </row>
    <row r="21" spans="1:10" ht="12.75" hidden="1" customHeight="1" x14ac:dyDescent="0.35">
      <c r="A21" s="571" t="s">
        <v>269</v>
      </c>
      <c r="B21" s="572"/>
      <c r="C21" s="572"/>
      <c r="D21" s="573"/>
      <c r="E21" s="476"/>
      <c r="F21" s="476"/>
      <c r="G21" s="476"/>
      <c r="H21" s="502"/>
      <c r="I21" s="473"/>
      <c r="J21" s="484"/>
    </row>
    <row r="22" spans="1:10" ht="12.75" hidden="1" customHeight="1" x14ac:dyDescent="0.35">
      <c r="A22" s="571" t="s">
        <v>268</v>
      </c>
      <c r="B22" s="572"/>
      <c r="C22" s="572"/>
      <c r="D22" s="573"/>
      <c r="E22" s="473"/>
      <c r="F22" s="473"/>
      <c r="G22" s="473"/>
      <c r="H22" s="484"/>
      <c r="I22" s="473"/>
      <c r="J22" s="484"/>
    </row>
    <row r="23" spans="1:10" ht="12.75" hidden="1" customHeight="1" x14ac:dyDescent="0.35">
      <c r="A23" s="571" t="s">
        <v>267</v>
      </c>
      <c r="B23" s="572"/>
      <c r="C23" s="572"/>
      <c r="D23" s="573"/>
      <c r="E23" s="476"/>
      <c r="F23" s="476"/>
      <c r="G23" s="476"/>
      <c r="H23" s="502"/>
      <c r="I23" s="473"/>
      <c r="J23" s="484"/>
    </row>
    <row r="24" spans="1:10" ht="12.75" hidden="1" customHeight="1" x14ac:dyDescent="0.35">
      <c r="A24" s="571" t="s">
        <v>266</v>
      </c>
      <c r="B24" s="572"/>
      <c r="C24" s="572"/>
      <c r="D24" s="573"/>
      <c r="E24" s="473"/>
      <c r="F24" s="473"/>
      <c r="G24" s="473"/>
      <c r="H24" s="484"/>
      <c r="I24" s="473"/>
      <c r="J24" s="484"/>
    </row>
    <row r="25" spans="1:10" ht="12.75" hidden="1" customHeight="1" x14ac:dyDescent="0.35">
      <c r="A25" s="571" t="s">
        <v>265</v>
      </c>
      <c r="B25" s="572"/>
      <c r="C25" s="572"/>
      <c r="D25" s="573"/>
      <c r="E25" s="473"/>
      <c r="F25" s="473"/>
      <c r="G25" s="473"/>
      <c r="H25" s="484"/>
      <c r="I25" s="471"/>
      <c r="J25" s="471"/>
    </row>
    <row r="26" spans="1:10" ht="12.75" hidden="1" customHeight="1" x14ac:dyDescent="0.35">
      <c r="A26" s="571" t="s">
        <v>264</v>
      </c>
      <c r="B26" s="572"/>
      <c r="C26" s="572"/>
      <c r="D26" s="573"/>
      <c r="E26" s="473"/>
      <c r="F26" s="473"/>
      <c r="G26" s="473"/>
      <c r="H26" s="484"/>
      <c r="I26" s="471"/>
      <c r="J26" s="471"/>
    </row>
    <row r="27" spans="1:10" ht="12.75" hidden="1" customHeight="1" x14ac:dyDescent="0.35">
      <c r="A27" s="571" t="s">
        <v>263</v>
      </c>
      <c r="B27" s="572"/>
      <c r="C27" s="572"/>
      <c r="D27" s="573"/>
      <c r="E27" s="473"/>
      <c r="F27" s="473"/>
      <c r="G27" s="473"/>
      <c r="H27" s="484"/>
      <c r="I27" s="471"/>
      <c r="J27" s="471"/>
    </row>
    <row r="28" spans="1:10" ht="12.75" hidden="1" customHeight="1" x14ac:dyDescent="0.35">
      <c r="A28" s="483"/>
      <c r="B28" s="482"/>
      <c r="C28" s="482"/>
      <c r="D28" s="481"/>
      <c r="E28" s="473"/>
      <c r="F28" s="473"/>
      <c r="G28" s="473"/>
      <c r="H28" s="484"/>
      <c r="I28" s="471"/>
      <c r="J28" s="471"/>
    </row>
    <row r="29" spans="1:10" ht="12.75" hidden="1" customHeight="1" x14ac:dyDescent="0.35">
      <c r="A29" s="480"/>
      <c r="B29" s="479"/>
      <c r="C29" s="479"/>
      <c r="D29" s="478"/>
      <c r="E29" s="473"/>
      <c r="F29" s="473"/>
      <c r="G29" s="473"/>
      <c r="H29" s="484"/>
      <c r="I29" s="471"/>
      <c r="J29" s="471"/>
    </row>
    <row r="30" spans="1:10" ht="12.75" hidden="1" customHeight="1" x14ac:dyDescent="0.35">
      <c r="A30" s="475"/>
      <c r="B30" s="477"/>
      <c r="C30" s="476"/>
      <c r="D30" s="476"/>
      <c r="E30" s="473"/>
      <c r="F30" s="473"/>
      <c r="G30" s="473"/>
      <c r="H30" s="484"/>
      <c r="I30" s="471"/>
      <c r="J30" s="471"/>
    </row>
    <row r="31" spans="1:10" ht="12.75" hidden="1" customHeight="1" x14ac:dyDescent="0.35">
      <c r="A31" s="475"/>
      <c r="B31" s="474"/>
      <c r="C31" s="473"/>
      <c r="D31" s="473"/>
      <c r="E31" s="473"/>
      <c r="F31" s="473"/>
      <c r="G31" s="473"/>
      <c r="H31" s="484"/>
      <c r="I31" s="471"/>
      <c r="J31" s="471"/>
    </row>
    <row r="32" spans="1:10" ht="12.75" hidden="1" customHeight="1" x14ac:dyDescent="0.35">
      <c r="A32" s="475"/>
      <c r="B32" s="474"/>
      <c r="C32" s="473"/>
      <c r="D32" s="473"/>
      <c r="E32" s="473"/>
      <c r="F32" s="473"/>
      <c r="G32" s="473"/>
      <c r="H32" s="484"/>
      <c r="I32" s="471"/>
      <c r="J32" s="471"/>
    </row>
    <row r="33" spans="1:10" ht="12.75" hidden="1" customHeight="1" x14ac:dyDescent="0.35">
      <c r="A33" s="475"/>
      <c r="B33" s="474"/>
      <c r="C33" s="473"/>
      <c r="D33" s="473"/>
      <c r="E33" s="473"/>
      <c r="F33" s="473"/>
      <c r="G33" s="473"/>
      <c r="H33" s="484"/>
      <c r="I33" s="471"/>
      <c r="J33" s="471"/>
    </row>
    <row r="34" spans="1:10" hidden="1" x14ac:dyDescent="0.35">
      <c r="A34" s="472"/>
      <c r="B34" s="472"/>
      <c r="C34" s="472"/>
      <c r="D34" s="472"/>
      <c r="E34" s="472"/>
      <c r="F34" s="472"/>
      <c r="G34" s="472"/>
      <c r="H34" s="472"/>
      <c r="I34" s="471"/>
      <c r="J34" s="471"/>
    </row>
    <row r="35" spans="1:10" ht="55.5" hidden="1" customHeight="1" x14ac:dyDescent="0.35">
      <c r="A35" s="470"/>
      <c r="C35" s="469"/>
      <c r="D35" s="469"/>
      <c r="E35" s="468"/>
      <c r="F35" s="468"/>
      <c r="G35" s="468"/>
      <c r="H35" s="469"/>
    </row>
    <row r="36" spans="1:10" hidden="1" x14ac:dyDescent="0.35">
      <c r="A36" s="469"/>
      <c r="B36" s="469"/>
      <c r="C36" s="469"/>
      <c r="D36" s="469"/>
      <c r="E36" s="468"/>
      <c r="F36" s="468"/>
      <c r="G36" s="468"/>
      <c r="H36" s="469"/>
    </row>
    <row r="37" spans="1:10" ht="23.25" customHeight="1" x14ac:dyDescent="0.35">
      <c r="A37" s="574" t="s">
        <v>279</v>
      </c>
      <c r="B37" s="574"/>
      <c r="C37" s="574"/>
      <c r="D37" s="574"/>
      <c r="E37" s="467"/>
      <c r="F37" s="467"/>
      <c r="G37" s="467"/>
      <c r="H37" s="503"/>
      <c r="I37" s="467"/>
    </row>
    <row r="38" spans="1:10" ht="18" customHeight="1" x14ac:dyDescent="0.35">
      <c r="A38" s="561" t="s">
        <v>262</v>
      </c>
      <c r="B38" s="561"/>
      <c r="C38" s="561"/>
      <c r="D38" s="561"/>
      <c r="E38" s="466"/>
      <c r="F38" s="466"/>
      <c r="G38" s="466"/>
      <c r="H38" s="504"/>
      <c r="I38" s="466"/>
    </row>
    <row r="39" spans="1:10" ht="15.75" customHeight="1" x14ac:dyDescent="0.35">
      <c r="A39" s="562" t="s">
        <v>281</v>
      </c>
      <c r="B39" s="562"/>
      <c r="C39" s="562"/>
      <c r="D39" s="562"/>
      <c r="E39" s="465"/>
      <c r="F39" s="465"/>
      <c r="G39" s="465"/>
      <c r="H39" s="505"/>
      <c r="I39" s="465"/>
    </row>
    <row r="40" spans="1:10" ht="13.9" x14ac:dyDescent="0.35">
      <c r="A40" s="464"/>
      <c r="B40" s="464"/>
      <c r="C40" s="464"/>
      <c r="D40" s="464"/>
      <c r="E40" s="463"/>
      <c r="F40" s="463"/>
      <c r="G40" s="463"/>
      <c r="H40" s="464"/>
      <c r="I40" s="463"/>
    </row>
    <row r="41" spans="1:10" ht="12.75" customHeight="1" x14ac:dyDescent="0.35">
      <c r="A41" s="563" t="s">
        <v>261</v>
      </c>
      <c r="B41" s="563"/>
      <c r="C41" s="563"/>
      <c r="D41" s="563"/>
      <c r="E41" s="462"/>
      <c r="F41" s="462"/>
      <c r="G41" s="462"/>
      <c r="H41" s="506"/>
      <c r="I41" s="462"/>
    </row>
    <row r="42" spans="1:10" ht="12.75" customHeight="1" x14ac:dyDescent="0.35">
      <c r="A42" s="563" t="s">
        <v>260</v>
      </c>
      <c r="B42" s="563"/>
      <c r="C42" s="563"/>
      <c r="D42" s="563"/>
      <c r="E42" s="462"/>
      <c r="F42" s="462"/>
      <c r="G42" s="462"/>
      <c r="H42" s="506"/>
      <c r="I42" s="462"/>
    </row>
    <row r="43" spans="1:10" x14ac:dyDescent="0.35">
      <c r="A43" s="564" t="s">
        <v>278</v>
      </c>
      <c r="B43" s="564"/>
      <c r="C43" s="564"/>
      <c r="D43" s="564"/>
      <c r="E43" s="461"/>
      <c r="F43" s="461"/>
      <c r="G43" s="461"/>
      <c r="H43" s="507"/>
      <c r="I43" s="461"/>
    </row>
    <row r="45" spans="1:10" ht="17.649999999999999" x14ac:dyDescent="0.45">
      <c r="A45" s="557" t="s">
        <v>259</v>
      </c>
      <c r="B45" s="557"/>
      <c r="C45" s="557"/>
      <c r="D45" s="557"/>
      <c r="E45" s="460"/>
      <c r="F45" s="460"/>
      <c r="G45" s="460"/>
      <c r="H45" s="508"/>
      <c r="I45" s="460"/>
      <c r="J45" s="371"/>
    </row>
    <row r="46" spans="1:10" ht="14.25" x14ac:dyDescent="0.45">
      <c r="A46" s="440"/>
      <c r="B46" s="440"/>
      <c r="C46" s="440"/>
      <c r="D46" s="440"/>
      <c r="E46" s="459"/>
      <c r="F46" s="459"/>
      <c r="G46" s="459"/>
      <c r="H46" s="440"/>
      <c r="I46" s="459"/>
      <c r="J46" s="437"/>
    </row>
    <row r="47" spans="1:10" ht="48.75" customHeight="1" x14ac:dyDescent="0.45">
      <c r="A47" s="554" t="s">
        <v>254</v>
      </c>
      <c r="B47" s="554"/>
      <c r="C47" s="554"/>
      <c r="D47" s="554"/>
      <c r="E47" s="371"/>
      <c r="F47" s="371"/>
      <c r="G47" s="371"/>
      <c r="H47" s="437"/>
      <c r="I47" s="371"/>
      <c r="J47" s="371"/>
    </row>
    <row r="48" spans="1:10" ht="14.25" x14ac:dyDescent="0.45">
      <c r="A48" s="367" t="s">
        <v>155</v>
      </c>
      <c r="B48" s="432"/>
      <c r="C48" s="432"/>
      <c r="D48" s="432"/>
      <c r="E48" s="458"/>
      <c r="F48" s="458"/>
      <c r="G48" s="458"/>
      <c r="H48" s="432"/>
      <c r="I48" s="458"/>
      <c r="J48" s="371"/>
    </row>
    <row r="49" spans="1:10" ht="14.25" x14ac:dyDescent="0.45">
      <c r="A49" s="432"/>
      <c r="B49" s="432"/>
      <c r="C49" s="432"/>
      <c r="D49" s="432"/>
      <c r="E49" s="458"/>
      <c r="F49" s="458"/>
      <c r="G49" s="458"/>
      <c r="H49" s="432"/>
      <c r="I49" s="458"/>
      <c r="J49" s="371"/>
    </row>
    <row r="50" spans="1:10" ht="39" customHeight="1" x14ac:dyDescent="0.45">
      <c r="A50" s="554" t="s">
        <v>183</v>
      </c>
      <c r="B50" s="554"/>
      <c r="C50" s="554"/>
      <c r="D50" s="554"/>
      <c r="E50" s="371"/>
      <c r="F50" s="371"/>
      <c r="G50" s="371"/>
      <c r="H50" s="437"/>
      <c r="I50" s="371"/>
      <c r="J50" s="371"/>
    </row>
    <row r="51" spans="1:10" ht="51" customHeight="1" x14ac:dyDescent="0.45">
      <c r="A51" s="554" t="s">
        <v>182</v>
      </c>
      <c r="B51" s="554"/>
      <c r="C51" s="554"/>
      <c r="D51" s="554"/>
      <c r="E51" s="371"/>
      <c r="F51" s="371"/>
      <c r="G51" s="371"/>
      <c r="H51" s="437"/>
      <c r="I51" s="371"/>
      <c r="J51" s="371"/>
    </row>
    <row r="52" spans="1:10" ht="52.5" customHeight="1" x14ac:dyDescent="0.45">
      <c r="A52" s="554" t="s">
        <v>232</v>
      </c>
      <c r="B52" s="554"/>
      <c r="C52" s="554"/>
      <c r="D52" s="554"/>
      <c r="E52" s="371"/>
      <c r="F52" s="371"/>
      <c r="G52" s="371"/>
      <c r="H52" s="432"/>
      <c r="I52" s="429"/>
      <c r="J52" s="371"/>
    </row>
    <row r="53" spans="1:10" ht="39" customHeight="1" x14ac:dyDescent="0.45">
      <c r="A53" s="554" t="s">
        <v>180</v>
      </c>
      <c r="B53" s="554"/>
      <c r="C53" s="554"/>
      <c r="D53" s="554"/>
      <c r="E53" s="371"/>
      <c r="F53" s="371"/>
      <c r="G53" s="371"/>
      <c r="H53" s="432"/>
      <c r="I53" s="429"/>
      <c r="J53" s="371"/>
    </row>
    <row r="54" spans="1:10" ht="14.25" x14ac:dyDescent="0.45">
      <c r="A54" s="437"/>
      <c r="B54" s="437"/>
      <c r="C54" s="437"/>
      <c r="D54" s="437"/>
      <c r="E54" s="371"/>
      <c r="F54" s="371"/>
      <c r="G54" s="437"/>
      <c r="H54" s="432"/>
      <c r="I54" s="429"/>
      <c r="J54" s="371"/>
    </row>
    <row r="55" spans="1:10" ht="14.25" x14ac:dyDescent="0.45">
      <c r="A55" s="367" t="s">
        <v>215</v>
      </c>
      <c r="B55" s="432"/>
      <c r="C55" s="432"/>
      <c r="D55" s="432"/>
      <c r="E55" s="371"/>
      <c r="F55" s="371"/>
      <c r="G55" s="458"/>
      <c r="H55" s="432"/>
      <c r="I55" s="429"/>
      <c r="J55" s="371"/>
    </row>
    <row r="56" spans="1:10" ht="14.65" thickBot="1" x14ac:dyDescent="0.5">
      <c r="A56" s="367"/>
      <c r="B56" s="432"/>
      <c r="C56" s="432"/>
      <c r="D56" s="432"/>
      <c r="E56" s="371"/>
      <c r="F56" s="371"/>
      <c r="G56" s="458"/>
      <c r="H56" s="432"/>
      <c r="I56" s="429"/>
      <c r="J56" s="371"/>
    </row>
    <row r="57" spans="1:10" ht="15" thickTop="1" thickBot="1" x14ac:dyDescent="0.5">
      <c r="A57" s="556" t="s">
        <v>214</v>
      </c>
      <c r="B57" s="556"/>
      <c r="C57" s="435" t="s">
        <v>101</v>
      </c>
      <c r="D57" s="434">
        <v>21.19</v>
      </c>
      <c r="E57" s="372"/>
      <c r="F57" s="372"/>
      <c r="G57" s="449"/>
      <c r="H57" s="431"/>
      <c r="I57" s="429"/>
      <c r="J57" s="371"/>
    </row>
    <row r="58" spans="1:10" ht="15" thickTop="1" thickBot="1" x14ac:dyDescent="0.5">
      <c r="A58" s="556" t="s">
        <v>250</v>
      </c>
      <c r="B58" s="556"/>
      <c r="C58" s="435" t="s">
        <v>101</v>
      </c>
      <c r="D58" s="434">
        <v>0.79</v>
      </c>
      <c r="E58" s="372"/>
      <c r="F58" s="456" t="s">
        <v>249</v>
      </c>
      <c r="G58" s="455"/>
      <c r="H58" s="518"/>
      <c r="I58" s="454"/>
      <c r="J58" s="453"/>
    </row>
    <row r="59" spans="1:10" ht="15" thickTop="1" thickBot="1" x14ac:dyDescent="0.5">
      <c r="A59" s="556" t="s">
        <v>14</v>
      </c>
      <c r="B59" s="556"/>
      <c r="C59" s="435" t="s">
        <v>219</v>
      </c>
      <c r="D59" s="446">
        <v>4.0000000000000001E-3</v>
      </c>
      <c r="E59" s="372"/>
      <c r="F59" s="372"/>
      <c r="G59" s="449"/>
      <c r="H59" s="431"/>
      <c r="I59" s="429"/>
      <c r="J59" s="371"/>
    </row>
    <row r="60" spans="1:10" ht="15" thickTop="1" thickBot="1" x14ac:dyDescent="0.5">
      <c r="A60" s="559" t="s">
        <v>229</v>
      </c>
      <c r="B60" s="559"/>
      <c r="C60" s="435" t="s">
        <v>219</v>
      </c>
      <c r="D60" s="451">
        <v>5.9999999999999995E-4</v>
      </c>
      <c r="E60" s="372"/>
      <c r="F60" s="372"/>
      <c r="G60" s="449"/>
      <c r="H60" s="431"/>
      <c r="I60" s="429"/>
      <c r="J60" s="371"/>
    </row>
    <row r="61" spans="1:10" ht="27" customHeight="1" thickTop="1" thickBot="1" x14ac:dyDescent="0.5">
      <c r="A61" s="559" t="s">
        <v>230</v>
      </c>
      <c r="B61" s="559"/>
      <c r="C61" s="435" t="s">
        <v>219</v>
      </c>
      <c r="D61" s="451">
        <v>1.2999999999999999E-3</v>
      </c>
      <c r="E61" s="372"/>
      <c r="F61" s="372"/>
      <c r="G61" s="449"/>
      <c r="H61" s="431"/>
      <c r="I61" s="429"/>
      <c r="J61" s="371"/>
    </row>
    <row r="62" spans="1:10" ht="15" thickTop="1" thickBot="1" x14ac:dyDescent="0.5">
      <c r="A62" s="559" t="s">
        <v>228</v>
      </c>
      <c r="B62" s="559"/>
      <c r="C62" s="435" t="s">
        <v>101</v>
      </c>
      <c r="D62" s="499">
        <v>0.06</v>
      </c>
      <c r="E62" s="372"/>
      <c r="F62" s="372"/>
      <c r="G62" s="449"/>
      <c r="H62" s="431"/>
      <c r="I62" s="429"/>
      <c r="J62" s="371"/>
    </row>
    <row r="63" spans="1:10" ht="15" thickTop="1" thickBot="1" x14ac:dyDescent="0.5">
      <c r="A63" s="556" t="s">
        <v>224</v>
      </c>
      <c r="B63" s="556"/>
      <c r="C63" s="435" t="s">
        <v>219</v>
      </c>
      <c r="D63" s="446">
        <v>7.1999999999999998E-3</v>
      </c>
      <c r="E63" s="372"/>
      <c r="F63" s="372"/>
      <c r="G63" s="449"/>
      <c r="H63" s="509"/>
      <c r="I63" s="429"/>
      <c r="J63" s="371"/>
    </row>
    <row r="64" spans="1:10" ht="15" thickTop="1" thickBot="1" x14ac:dyDescent="0.5">
      <c r="A64" s="556" t="s">
        <v>223</v>
      </c>
      <c r="B64" s="556"/>
      <c r="C64" s="435" t="s">
        <v>219</v>
      </c>
      <c r="D64" s="446">
        <v>7.0000000000000001E-3</v>
      </c>
      <c r="E64" s="372"/>
      <c r="F64" s="372"/>
      <c r="G64" s="449"/>
      <c r="H64" s="509"/>
      <c r="I64" s="429"/>
      <c r="J64" s="371"/>
    </row>
    <row r="65" spans="1:10" ht="14.65" thickTop="1" x14ac:dyDescent="0.45">
      <c r="A65" s="432"/>
      <c r="B65" s="432"/>
      <c r="C65" s="432"/>
      <c r="D65" s="431"/>
      <c r="E65" s="372"/>
      <c r="F65" s="372"/>
      <c r="G65" s="431"/>
      <c r="H65" s="510"/>
      <c r="I65" s="429"/>
      <c r="J65" s="371"/>
    </row>
    <row r="66" spans="1:10" ht="14.25" x14ac:dyDescent="0.45">
      <c r="A66" s="367" t="s">
        <v>222</v>
      </c>
      <c r="B66" s="432"/>
      <c r="C66" s="432"/>
      <c r="D66" s="431"/>
      <c r="E66" s="372"/>
      <c r="F66" s="372"/>
      <c r="G66" s="431"/>
      <c r="H66" s="510"/>
      <c r="I66" s="429"/>
      <c r="J66" s="371"/>
    </row>
    <row r="67" spans="1:10" ht="14.65" thickBot="1" x14ac:dyDescent="0.5">
      <c r="A67" s="540" t="s">
        <v>221</v>
      </c>
      <c r="B67" s="541"/>
      <c r="C67" s="448" t="s">
        <v>219</v>
      </c>
      <c r="D67" s="446">
        <v>3.2000000000000002E-3</v>
      </c>
      <c r="E67" s="372"/>
      <c r="F67" s="372"/>
      <c r="G67" s="442"/>
      <c r="H67" s="510"/>
      <c r="I67" s="372"/>
      <c r="J67" s="371"/>
    </row>
    <row r="68" spans="1:10" ht="18.399999999999999" thickTop="1" thickBot="1" x14ac:dyDescent="0.5">
      <c r="A68" s="540" t="s">
        <v>220</v>
      </c>
      <c r="B68" s="541"/>
      <c r="C68" s="426" t="s">
        <v>219</v>
      </c>
      <c r="D68" s="446">
        <v>2.9999999999999997E-4</v>
      </c>
      <c r="E68" s="372"/>
      <c r="F68" s="372"/>
      <c r="G68" s="442"/>
      <c r="H68" s="511"/>
      <c r="I68" s="372"/>
      <c r="J68" s="371"/>
    </row>
    <row r="69" spans="1:10" ht="18.399999999999999" thickTop="1" thickBot="1" x14ac:dyDescent="0.5">
      <c r="A69" s="443" t="s">
        <v>256</v>
      </c>
      <c r="B69" s="447"/>
      <c r="C69" s="426" t="s">
        <v>219</v>
      </c>
      <c r="D69" s="446">
        <v>4.0000000000000002E-4</v>
      </c>
      <c r="E69" s="372"/>
      <c r="F69" s="372"/>
      <c r="G69" s="442"/>
      <c r="H69" s="511"/>
      <c r="I69" s="372"/>
      <c r="J69" s="371"/>
    </row>
    <row r="70" spans="1:10" ht="15" thickTop="1" thickBot="1" x14ac:dyDescent="0.5">
      <c r="A70" s="540" t="s">
        <v>218</v>
      </c>
      <c r="B70" s="541"/>
      <c r="C70" s="445" t="s">
        <v>101</v>
      </c>
      <c r="D70" s="444">
        <v>0.25</v>
      </c>
      <c r="E70" s="372"/>
      <c r="F70" s="372"/>
      <c r="G70" s="442"/>
      <c r="H70" s="512"/>
      <c r="I70" s="372"/>
      <c r="J70" s="371"/>
    </row>
    <row r="71" spans="1:10" ht="14.65" thickTop="1" x14ac:dyDescent="0.45">
      <c r="A71" s="443"/>
      <c r="B71" s="436"/>
      <c r="C71" s="436"/>
      <c r="D71" s="436"/>
      <c r="E71" s="372"/>
      <c r="F71" s="372"/>
      <c r="G71" s="442"/>
      <c r="H71" s="510"/>
      <c r="I71" s="372"/>
      <c r="J71" s="371"/>
    </row>
    <row r="72" spans="1:10" ht="17.649999999999999" x14ac:dyDescent="0.45">
      <c r="A72" s="557" t="s">
        <v>255</v>
      </c>
      <c r="B72" s="557"/>
      <c r="C72" s="557"/>
      <c r="D72" s="558"/>
      <c r="E72" s="441"/>
      <c r="F72" s="441"/>
      <c r="G72" s="441"/>
      <c r="H72" s="509"/>
      <c r="I72" s="441"/>
      <c r="J72" s="371"/>
    </row>
    <row r="73" spans="1:10" ht="14.25" x14ac:dyDescent="0.45">
      <c r="A73" s="440"/>
      <c r="B73" s="440"/>
      <c r="C73" s="440"/>
      <c r="D73" s="439"/>
      <c r="E73" s="438"/>
      <c r="F73" s="438"/>
      <c r="G73" s="438"/>
      <c r="H73" s="509"/>
      <c r="I73" s="438"/>
      <c r="J73" s="437"/>
    </row>
    <row r="74" spans="1:10" ht="37.5" customHeight="1" x14ac:dyDescent="0.45">
      <c r="A74" s="554" t="s">
        <v>254</v>
      </c>
      <c r="B74" s="554"/>
      <c r="C74" s="554"/>
      <c r="D74" s="555"/>
      <c r="E74" s="372"/>
      <c r="F74" s="372"/>
      <c r="G74" s="372"/>
      <c r="H74" s="510"/>
      <c r="I74" s="372"/>
      <c r="J74" s="371"/>
    </row>
    <row r="75" spans="1:10" ht="14.25" x14ac:dyDescent="0.45">
      <c r="A75" s="367" t="s">
        <v>155</v>
      </c>
      <c r="B75" s="432"/>
      <c r="C75" s="432"/>
      <c r="D75" s="431"/>
      <c r="E75" s="430"/>
      <c r="F75" s="430"/>
      <c r="G75" s="430"/>
      <c r="H75" s="510"/>
      <c r="I75" s="430"/>
      <c r="J75" s="371"/>
    </row>
    <row r="76" spans="1:10" ht="14.25" x14ac:dyDescent="0.45">
      <c r="A76" s="432"/>
      <c r="B76" s="432"/>
      <c r="C76" s="432"/>
      <c r="D76" s="431"/>
      <c r="E76" s="430"/>
      <c r="F76" s="430"/>
      <c r="G76" s="430"/>
      <c r="H76" s="509"/>
      <c r="I76" s="430"/>
      <c r="J76" s="371"/>
    </row>
    <row r="77" spans="1:10" ht="36.75" customHeight="1" x14ac:dyDescent="0.45">
      <c r="A77" s="539" t="s">
        <v>183</v>
      </c>
      <c r="B77" s="539"/>
      <c r="C77" s="539"/>
      <c r="D77" s="535"/>
      <c r="E77" s="372"/>
      <c r="F77" s="372"/>
      <c r="G77" s="372"/>
      <c r="H77" s="509"/>
      <c r="I77" s="372"/>
      <c r="J77" s="371"/>
    </row>
    <row r="78" spans="1:10" ht="48" customHeight="1" x14ac:dyDescent="0.45">
      <c r="A78" s="554" t="s">
        <v>253</v>
      </c>
      <c r="B78" s="554"/>
      <c r="C78" s="554"/>
      <c r="D78" s="555"/>
      <c r="E78" s="372"/>
      <c r="F78" s="372"/>
      <c r="G78" s="372"/>
      <c r="H78" s="509"/>
      <c r="I78" s="372"/>
      <c r="J78" s="371"/>
    </row>
    <row r="79" spans="1:10" ht="49.5" customHeight="1" x14ac:dyDescent="0.45">
      <c r="A79" s="554" t="s">
        <v>252</v>
      </c>
      <c r="B79" s="554"/>
      <c r="C79" s="554"/>
      <c r="D79" s="555"/>
      <c r="E79" s="372"/>
      <c r="F79" s="372"/>
      <c r="G79" s="372"/>
      <c r="H79" s="509"/>
      <c r="I79" s="429"/>
      <c r="J79" s="371"/>
    </row>
    <row r="80" spans="1:10" ht="36.75" customHeight="1" x14ac:dyDescent="0.45">
      <c r="A80" s="554" t="s">
        <v>251</v>
      </c>
      <c r="B80" s="554"/>
      <c r="C80" s="554"/>
      <c r="D80" s="555"/>
      <c r="E80" s="372"/>
      <c r="F80" s="372"/>
      <c r="G80" s="372"/>
      <c r="H80" s="509"/>
      <c r="I80" s="429"/>
      <c r="J80" s="371"/>
    </row>
    <row r="81" spans="1:10" ht="14.25" x14ac:dyDescent="0.45">
      <c r="A81" s="437"/>
      <c r="B81" s="437"/>
      <c r="C81" s="437"/>
      <c r="D81" s="436"/>
      <c r="E81" s="372"/>
      <c r="F81" s="372"/>
      <c r="G81" s="436"/>
      <c r="H81" s="509"/>
      <c r="I81" s="429"/>
      <c r="J81" s="371"/>
    </row>
    <row r="82" spans="1:10" ht="14.25" x14ac:dyDescent="0.45">
      <c r="A82" s="367" t="s">
        <v>215</v>
      </c>
      <c r="B82" s="432"/>
      <c r="C82" s="432"/>
      <c r="D82" s="431"/>
      <c r="E82" s="372"/>
      <c r="F82" s="372"/>
      <c r="G82" s="430"/>
      <c r="H82" s="509"/>
      <c r="I82" s="429"/>
      <c r="J82" s="371"/>
    </row>
    <row r="83" spans="1:10" ht="14.25" x14ac:dyDescent="0.45">
      <c r="A83" s="367"/>
      <c r="B83" s="432"/>
      <c r="C83" s="432"/>
      <c r="D83" s="431"/>
      <c r="E83" s="372"/>
      <c r="F83" s="372"/>
      <c r="G83" s="430"/>
      <c r="H83" s="509"/>
      <c r="I83" s="429"/>
      <c r="J83" s="371"/>
    </row>
    <row r="84" spans="1:10" ht="14.65" thickBot="1" x14ac:dyDescent="0.5">
      <c r="A84" s="556" t="s">
        <v>214</v>
      </c>
      <c r="B84" s="556"/>
      <c r="C84" s="435" t="s">
        <v>101</v>
      </c>
      <c r="D84" s="434">
        <v>17.07</v>
      </c>
      <c r="E84" s="372"/>
      <c r="F84" s="372"/>
      <c r="G84" s="433"/>
      <c r="H84" s="509"/>
      <c r="I84" s="429"/>
      <c r="J84" s="371"/>
    </row>
    <row r="85" spans="1:10" ht="16.5" customHeight="1" thickTop="1" thickBot="1" x14ac:dyDescent="0.5">
      <c r="A85" s="556" t="s">
        <v>250</v>
      </c>
      <c r="B85" s="556"/>
      <c r="C85" s="435" t="s">
        <v>101</v>
      </c>
      <c r="D85" s="434">
        <v>0.79</v>
      </c>
      <c r="E85" s="372"/>
      <c r="F85" s="456" t="s">
        <v>249</v>
      </c>
      <c r="G85" s="455"/>
      <c r="H85" s="519"/>
      <c r="I85" s="454"/>
      <c r="J85" s="453"/>
    </row>
    <row r="86" spans="1:10" ht="15" thickTop="1" thickBot="1" x14ac:dyDescent="0.5">
      <c r="A86" s="556" t="s">
        <v>14</v>
      </c>
      <c r="B86" s="556"/>
      <c r="C86" s="435" t="s">
        <v>219</v>
      </c>
      <c r="D86" s="446">
        <v>1.7399999999999999E-2</v>
      </c>
      <c r="E86" s="372"/>
      <c r="F86" s="372"/>
      <c r="G86" s="449"/>
      <c r="H86" s="509"/>
      <c r="I86" s="429"/>
      <c r="J86" s="371"/>
    </row>
    <row r="87" spans="1:10" ht="15" thickTop="1" thickBot="1" x14ac:dyDescent="0.5">
      <c r="A87" s="559" t="s">
        <v>229</v>
      </c>
      <c r="B87" s="559"/>
      <c r="C87" s="435" t="s">
        <v>219</v>
      </c>
      <c r="D87" s="451">
        <v>5.9999999999999995E-4</v>
      </c>
      <c r="E87" s="372"/>
      <c r="F87" s="372"/>
      <c r="G87" s="449"/>
      <c r="H87" s="509"/>
      <c r="I87" s="429"/>
      <c r="J87" s="371"/>
    </row>
    <row r="88" spans="1:10" ht="26.25" customHeight="1" thickTop="1" thickBot="1" x14ac:dyDescent="0.5">
      <c r="A88" s="559" t="s">
        <v>230</v>
      </c>
      <c r="B88" s="559"/>
      <c r="C88" s="435" t="s">
        <v>219</v>
      </c>
      <c r="D88" s="451">
        <v>1.2999999999999999E-3</v>
      </c>
      <c r="E88" s="372"/>
      <c r="F88" s="372"/>
      <c r="G88" s="449"/>
      <c r="H88" s="509"/>
      <c r="I88" s="429"/>
      <c r="J88" s="371"/>
    </row>
    <row r="89" spans="1:10" ht="15" thickTop="1" thickBot="1" x14ac:dyDescent="0.5">
      <c r="A89" s="559" t="s">
        <v>228</v>
      </c>
      <c r="B89" s="559"/>
      <c r="C89" s="435" t="s">
        <v>219</v>
      </c>
      <c r="D89" s="451">
        <v>1E-4</v>
      </c>
      <c r="E89" s="372"/>
      <c r="F89" s="372"/>
      <c r="G89" s="449"/>
      <c r="H89" s="509"/>
      <c r="I89" s="429"/>
      <c r="J89" s="371"/>
    </row>
    <row r="90" spans="1:10" ht="15" thickTop="1" thickBot="1" x14ac:dyDescent="0.5">
      <c r="A90" s="556" t="s">
        <v>224</v>
      </c>
      <c r="B90" s="556"/>
      <c r="C90" s="435" t="s">
        <v>219</v>
      </c>
      <c r="D90" s="446">
        <v>6.7000000000000002E-3</v>
      </c>
      <c r="E90" s="372"/>
      <c r="F90" s="372"/>
      <c r="G90" s="449"/>
      <c r="H90" s="509"/>
      <c r="I90" s="429"/>
      <c r="J90" s="371"/>
    </row>
    <row r="91" spans="1:10" ht="15" thickTop="1" thickBot="1" x14ac:dyDescent="0.5">
      <c r="A91" s="556" t="s">
        <v>223</v>
      </c>
      <c r="B91" s="556"/>
      <c r="C91" s="435" t="s">
        <v>219</v>
      </c>
      <c r="D91" s="446">
        <v>6.4999999999999997E-3</v>
      </c>
      <c r="E91" s="372"/>
      <c r="F91" s="372"/>
      <c r="G91" s="449"/>
      <c r="H91" s="509"/>
      <c r="I91" s="429"/>
      <c r="J91" s="371"/>
    </row>
    <row r="92" spans="1:10" ht="14.65" thickTop="1" x14ac:dyDescent="0.45">
      <c r="A92" s="432"/>
      <c r="B92" s="432"/>
      <c r="C92" s="432"/>
      <c r="D92" s="431"/>
      <c r="E92" s="372"/>
      <c r="F92" s="372"/>
      <c r="G92" s="431"/>
      <c r="H92" s="510"/>
      <c r="I92" s="429"/>
      <c r="J92" s="371"/>
    </row>
    <row r="93" spans="1:10" ht="14.25" x14ac:dyDescent="0.45">
      <c r="A93" s="367" t="s">
        <v>222</v>
      </c>
      <c r="B93" s="432"/>
      <c r="C93" s="432"/>
      <c r="D93" s="431"/>
      <c r="E93" s="372"/>
      <c r="F93" s="372"/>
      <c r="G93" s="431"/>
      <c r="H93" s="510"/>
      <c r="I93" s="429"/>
      <c r="J93" s="371"/>
    </row>
    <row r="94" spans="1:10" ht="14.65" thickBot="1" x14ac:dyDescent="0.5">
      <c r="A94" s="540" t="s">
        <v>221</v>
      </c>
      <c r="B94" s="541"/>
      <c r="C94" s="448" t="s">
        <v>219</v>
      </c>
      <c r="D94" s="446">
        <v>3.2000000000000002E-3</v>
      </c>
      <c r="E94" s="372"/>
      <c r="F94" s="372"/>
      <c r="G94" s="442"/>
      <c r="H94" s="512"/>
      <c r="I94" s="372"/>
      <c r="J94" s="371"/>
    </row>
    <row r="95" spans="1:10" ht="15" thickTop="1" thickBot="1" x14ac:dyDescent="0.5">
      <c r="A95" s="540" t="s">
        <v>220</v>
      </c>
      <c r="B95" s="541"/>
      <c r="C95" s="426" t="s">
        <v>219</v>
      </c>
      <c r="D95" s="446">
        <v>2.9999999999999997E-4</v>
      </c>
      <c r="E95" s="372"/>
      <c r="F95" s="372"/>
      <c r="G95" s="442"/>
      <c r="H95" s="510"/>
      <c r="I95" s="372"/>
      <c r="J95" s="371"/>
    </row>
    <row r="96" spans="1:10" ht="15" thickTop="1" thickBot="1" x14ac:dyDescent="0.5">
      <c r="A96" s="443" t="s">
        <v>256</v>
      </c>
      <c r="B96" s="447"/>
      <c r="C96" s="426" t="s">
        <v>219</v>
      </c>
      <c r="D96" s="446">
        <v>4.0000000000000002E-4</v>
      </c>
      <c r="E96" s="372"/>
      <c r="F96" s="372"/>
      <c r="G96" s="442"/>
      <c r="H96" s="510"/>
      <c r="I96" s="372"/>
      <c r="J96" s="371"/>
    </row>
    <row r="97" spans="1:10" ht="15" thickTop="1" thickBot="1" x14ac:dyDescent="0.5">
      <c r="A97" s="540" t="s">
        <v>218</v>
      </c>
      <c r="B97" s="541"/>
      <c r="C97" s="445" t="s">
        <v>101</v>
      </c>
      <c r="D97" s="444">
        <v>0.25</v>
      </c>
      <c r="E97" s="372"/>
      <c r="F97" s="372"/>
      <c r="G97" s="442"/>
      <c r="H97" s="509"/>
      <c r="I97" s="372"/>
      <c r="J97" s="371"/>
    </row>
    <row r="98" spans="1:10" ht="14.65" thickTop="1" x14ac:dyDescent="0.45">
      <c r="A98" s="443"/>
      <c r="B98" s="436"/>
      <c r="C98" s="436"/>
      <c r="D98" s="436"/>
      <c r="E98" s="372"/>
      <c r="F98" s="372"/>
      <c r="G98" s="442"/>
      <c r="H98" s="509"/>
      <c r="I98" s="372"/>
      <c r="J98" s="371"/>
    </row>
    <row r="99" spans="1:10" ht="17.649999999999999" x14ac:dyDescent="0.45">
      <c r="A99" s="557" t="s">
        <v>248</v>
      </c>
      <c r="B99" s="557"/>
      <c r="C99" s="557"/>
      <c r="D99" s="558"/>
      <c r="E99" s="441"/>
      <c r="F99" s="441"/>
      <c r="G99" s="441"/>
      <c r="H99" s="510"/>
      <c r="I99" s="441"/>
      <c r="J99" s="371"/>
    </row>
    <row r="100" spans="1:10" ht="14.25" x14ac:dyDescent="0.45">
      <c r="A100" s="440"/>
      <c r="B100" s="440"/>
      <c r="C100" s="440"/>
      <c r="D100" s="439"/>
      <c r="E100" s="438"/>
      <c r="F100" s="438"/>
      <c r="G100" s="438"/>
      <c r="H100" s="510"/>
      <c r="I100" s="438"/>
      <c r="J100" s="437"/>
    </row>
    <row r="101" spans="1:10" ht="90.75" customHeight="1" x14ac:dyDescent="0.45">
      <c r="A101" s="554" t="s">
        <v>247</v>
      </c>
      <c r="B101" s="554"/>
      <c r="C101" s="554"/>
      <c r="D101" s="555"/>
      <c r="E101" s="372"/>
      <c r="F101" s="372"/>
      <c r="G101" s="372"/>
      <c r="H101" s="509"/>
      <c r="I101" s="372"/>
      <c r="J101" s="371"/>
    </row>
    <row r="102" spans="1:10" ht="14.25" x14ac:dyDescent="0.45">
      <c r="A102" s="367" t="s">
        <v>155</v>
      </c>
      <c r="B102" s="432"/>
      <c r="C102" s="432"/>
      <c r="D102" s="431"/>
      <c r="E102" s="430"/>
      <c r="F102" s="430"/>
      <c r="G102" s="430"/>
      <c r="H102" s="509"/>
      <c r="I102" s="430"/>
      <c r="J102" s="371"/>
    </row>
    <row r="103" spans="1:10" ht="14.25" x14ac:dyDescent="0.45">
      <c r="A103" s="432"/>
      <c r="B103" s="432"/>
      <c r="C103" s="432"/>
      <c r="D103" s="431"/>
      <c r="E103" s="430"/>
      <c r="F103" s="430"/>
      <c r="G103" s="430"/>
      <c r="H103" s="509"/>
      <c r="I103" s="430"/>
      <c r="J103" s="371"/>
    </row>
    <row r="104" spans="1:10" ht="37.5" customHeight="1" x14ac:dyDescent="0.45">
      <c r="A104" s="554" t="s">
        <v>183</v>
      </c>
      <c r="B104" s="554"/>
      <c r="C104" s="554"/>
      <c r="D104" s="555"/>
      <c r="E104" s="372"/>
      <c r="F104" s="372"/>
      <c r="G104" s="372"/>
      <c r="H104" s="509"/>
      <c r="I104" s="372"/>
      <c r="J104" s="371"/>
    </row>
    <row r="105" spans="1:10" ht="48.75" customHeight="1" x14ac:dyDescent="0.45">
      <c r="A105" s="554" t="s">
        <v>182</v>
      </c>
      <c r="B105" s="554"/>
      <c r="C105" s="554"/>
      <c r="D105" s="555"/>
      <c r="E105" s="372"/>
      <c r="F105" s="372"/>
      <c r="G105" s="372"/>
      <c r="H105" s="509"/>
      <c r="I105" s="372"/>
      <c r="J105" s="371"/>
    </row>
    <row r="106" spans="1:10" ht="49.5" customHeight="1" x14ac:dyDescent="0.45">
      <c r="A106" s="554" t="s">
        <v>232</v>
      </c>
      <c r="B106" s="554"/>
      <c r="C106" s="554"/>
      <c r="D106" s="555"/>
      <c r="E106" s="372"/>
      <c r="F106" s="372"/>
      <c r="G106" s="372"/>
      <c r="H106" s="509"/>
      <c r="I106" s="429"/>
      <c r="J106" s="371"/>
    </row>
    <row r="107" spans="1:10" ht="36.75" customHeight="1" x14ac:dyDescent="0.45">
      <c r="A107" s="554" t="s">
        <v>180</v>
      </c>
      <c r="B107" s="554"/>
      <c r="C107" s="554"/>
      <c r="D107" s="555"/>
      <c r="E107" s="372"/>
      <c r="F107" s="372"/>
      <c r="G107" s="372"/>
      <c r="H107" s="509"/>
      <c r="I107" s="429"/>
      <c r="J107" s="371"/>
    </row>
    <row r="108" spans="1:10" ht="14.25" x14ac:dyDescent="0.45">
      <c r="A108" s="437"/>
      <c r="B108" s="437"/>
      <c r="C108" s="437"/>
      <c r="D108" s="436"/>
      <c r="E108" s="372"/>
      <c r="F108" s="372"/>
      <c r="G108" s="436"/>
      <c r="H108" s="509"/>
      <c r="I108" s="429"/>
      <c r="J108" s="371"/>
    </row>
    <row r="109" spans="1:10" ht="14.25" x14ac:dyDescent="0.45">
      <c r="A109" s="367" t="s">
        <v>215</v>
      </c>
      <c r="B109" s="432"/>
      <c r="C109" s="432"/>
      <c r="D109" s="431"/>
      <c r="E109" s="372"/>
      <c r="F109" s="372"/>
      <c r="G109" s="430"/>
      <c r="H109" s="509"/>
      <c r="I109" s="429"/>
      <c r="J109" s="371"/>
    </row>
    <row r="110" spans="1:10" ht="14.25" x14ac:dyDescent="0.45">
      <c r="A110" s="367"/>
      <c r="B110" s="432"/>
      <c r="C110" s="432"/>
      <c r="D110" s="431"/>
      <c r="E110" s="372"/>
      <c r="F110" s="372"/>
      <c r="G110" s="430"/>
      <c r="H110" s="358"/>
      <c r="I110" s="429"/>
      <c r="J110" s="371"/>
    </row>
    <row r="111" spans="1:10" ht="14.65" thickBot="1" x14ac:dyDescent="0.5">
      <c r="A111" s="556" t="s">
        <v>214</v>
      </c>
      <c r="B111" s="556"/>
      <c r="C111" s="435" t="s">
        <v>101</v>
      </c>
      <c r="D111" s="434">
        <v>57.37</v>
      </c>
      <c r="E111" s="372"/>
      <c r="F111" s="372"/>
      <c r="G111" s="433"/>
      <c r="H111" s="358"/>
      <c r="I111" s="429"/>
      <c r="J111" s="371"/>
    </row>
    <row r="112" spans="1:10" ht="15" thickTop="1" thickBot="1" x14ac:dyDescent="0.5">
      <c r="A112" s="556" t="s">
        <v>14</v>
      </c>
      <c r="B112" s="556"/>
      <c r="C112" s="435" t="s">
        <v>211</v>
      </c>
      <c r="D112" s="450">
        <v>4.9089999999999998</v>
      </c>
      <c r="E112" s="372"/>
      <c r="F112" s="372"/>
      <c r="G112" s="449"/>
      <c r="H112" s="358"/>
      <c r="I112" s="429"/>
      <c r="J112" s="371"/>
    </row>
    <row r="113" spans="1:10" ht="15" thickTop="1" thickBot="1" x14ac:dyDescent="0.5">
      <c r="A113" s="559" t="s">
        <v>229</v>
      </c>
      <c r="B113" s="559"/>
      <c r="C113" s="435" t="s">
        <v>211</v>
      </c>
      <c r="D113" s="451">
        <v>0.24909999999999999</v>
      </c>
      <c r="E113" s="372"/>
      <c r="F113" s="372"/>
      <c r="G113" s="449"/>
      <c r="H113" s="358"/>
      <c r="I113" s="429"/>
      <c r="J113" s="371"/>
    </row>
    <row r="114" spans="1:10" ht="23.25" customHeight="1" thickTop="1" thickBot="1" x14ac:dyDescent="0.5">
      <c r="A114" s="559" t="s">
        <v>230</v>
      </c>
      <c r="B114" s="559"/>
      <c r="C114" s="435" t="s">
        <v>211</v>
      </c>
      <c r="D114" s="451">
        <v>0.52700000000000002</v>
      </c>
      <c r="E114" s="372"/>
      <c r="F114" s="372"/>
      <c r="G114" s="449"/>
      <c r="H114" s="358"/>
      <c r="I114" s="429"/>
      <c r="J114" s="371"/>
    </row>
    <row r="115" spans="1:10" ht="15" thickTop="1" thickBot="1" x14ac:dyDescent="0.5">
      <c r="A115" s="559" t="s">
        <v>228</v>
      </c>
      <c r="B115" s="559"/>
      <c r="C115" s="435" t="s">
        <v>211</v>
      </c>
      <c r="D115" s="451">
        <v>2.8799999999999999E-2</v>
      </c>
      <c r="E115" s="372"/>
      <c r="F115" s="372"/>
      <c r="G115" s="449"/>
      <c r="H115" s="358"/>
      <c r="I115" s="429"/>
      <c r="J115" s="371"/>
    </row>
    <row r="116" spans="1:10" ht="15" thickTop="1" thickBot="1" x14ac:dyDescent="0.5">
      <c r="A116" s="556" t="s">
        <v>224</v>
      </c>
      <c r="B116" s="556"/>
      <c r="C116" s="435" t="s">
        <v>211</v>
      </c>
      <c r="D116" s="446">
        <v>2.4338000000000002</v>
      </c>
      <c r="E116" s="372"/>
      <c r="F116" s="372"/>
      <c r="G116" s="449"/>
      <c r="H116" s="358"/>
      <c r="I116" s="429"/>
      <c r="J116" s="371"/>
    </row>
    <row r="117" spans="1:10" ht="15" thickTop="1" thickBot="1" x14ac:dyDescent="0.5">
      <c r="A117" s="556" t="s">
        <v>223</v>
      </c>
      <c r="B117" s="556"/>
      <c r="C117" s="435" t="s">
        <v>211</v>
      </c>
      <c r="D117" s="446">
        <v>2.2764000000000002</v>
      </c>
      <c r="E117" s="372"/>
      <c r="F117" s="372"/>
      <c r="G117" s="449"/>
      <c r="H117" s="358"/>
      <c r="I117" s="429"/>
      <c r="J117" s="371"/>
    </row>
    <row r="118" spans="1:10" ht="15" thickTop="1" thickBot="1" x14ac:dyDescent="0.5">
      <c r="A118" s="556" t="s">
        <v>240</v>
      </c>
      <c r="B118" s="556"/>
      <c r="C118" s="435" t="s">
        <v>211</v>
      </c>
      <c r="D118" s="446">
        <v>3.1194999999999999</v>
      </c>
      <c r="E118" s="372"/>
      <c r="F118" s="372"/>
      <c r="G118" s="449"/>
      <c r="H118" s="358"/>
      <c r="I118" s="429"/>
      <c r="J118" s="371"/>
    </row>
    <row r="119" spans="1:10" ht="15" thickTop="1" thickBot="1" x14ac:dyDescent="0.5">
      <c r="A119" s="556" t="s">
        <v>239</v>
      </c>
      <c r="B119" s="556"/>
      <c r="C119" s="435" t="s">
        <v>211</v>
      </c>
      <c r="D119" s="446">
        <v>2.8917000000000002</v>
      </c>
      <c r="E119" s="372"/>
      <c r="F119" s="372"/>
      <c r="G119" s="449"/>
      <c r="H119" s="510"/>
      <c r="I119" s="429"/>
      <c r="J119" s="371"/>
    </row>
    <row r="120" spans="1:10" ht="18" thickTop="1" x14ac:dyDescent="0.45">
      <c r="A120" s="432"/>
      <c r="B120" s="432"/>
      <c r="C120" s="432"/>
      <c r="D120" s="431"/>
      <c r="E120" s="372"/>
      <c r="F120" s="372"/>
      <c r="G120" s="431"/>
      <c r="H120" s="511"/>
      <c r="I120" s="429"/>
      <c r="J120" s="371"/>
    </row>
    <row r="121" spans="1:10" ht="14.25" x14ac:dyDescent="0.45">
      <c r="A121" s="367" t="s">
        <v>222</v>
      </c>
      <c r="B121" s="432"/>
      <c r="C121" s="432"/>
      <c r="D121" s="431"/>
      <c r="E121" s="372"/>
      <c r="F121" s="372"/>
      <c r="G121" s="431"/>
      <c r="H121" s="512"/>
      <c r="I121" s="429"/>
      <c r="J121" s="371"/>
    </row>
    <row r="122" spans="1:10" ht="14.65" thickBot="1" x14ac:dyDescent="0.5">
      <c r="A122" s="540" t="s">
        <v>221</v>
      </c>
      <c r="B122" s="541"/>
      <c r="C122" s="448" t="s">
        <v>219</v>
      </c>
      <c r="D122" s="446">
        <v>3.2000000000000002E-3</v>
      </c>
      <c r="E122" s="372"/>
      <c r="F122" s="372"/>
      <c r="G122" s="442"/>
      <c r="H122" s="509"/>
      <c r="I122" s="372"/>
      <c r="J122" s="371"/>
    </row>
    <row r="123" spans="1:10" ht="15" thickTop="1" thickBot="1" x14ac:dyDescent="0.5">
      <c r="A123" s="540" t="s">
        <v>220</v>
      </c>
      <c r="B123" s="541"/>
      <c r="C123" s="426" t="s">
        <v>219</v>
      </c>
      <c r="D123" s="446">
        <v>2.9999999999999997E-4</v>
      </c>
      <c r="E123" s="372"/>
      <c r="F123" s="372"/>
      <c r="G123" s="442"/>
      <c r="H123" s="509"/>
      <c r="I123" s="372"/>
      <c r="J123" s="371"/>
    </row>
    <row r="124" spans="1:10" ht="15" thickTop="1" thickBot="1" x14ac:dyDescent="0.5">
      <c r="A124" s="443" t="s">
        <v>256</v>
      </c>
      <c r="B124" s="447"/>
      <c r="C124" s="426" t="s">
        <v>219</v>
      </c>
      <c r="D124" s="446">
        <v>4.0000000000000002E-4</v>
      </c>
      <c r="E124" s="372"/>
      <c r="F124" s="372"/>
      <c r="G124" s="442"/>
      <c r="H124" s="509"/>
      <c r="I124" s="372"/>
      <c r="J124" s="371"/>
    </row>
    <row r="125" spans="1:10" ht="15" thickTop="1" thickBot="1" x14ac:dyDescent="0.5">
      <c r="A125" s="540" t="s">
        <v>218</v>
      </c>
      <c r="B125" s="541"/>
      <c r="C125" s="445" t="s">
        <v>101</v>
      </c>
      <c r="D125" s="444">
        <v>0.25</v>
      </c>
      <c r="E125" s="372"/>
      <c r="F125" s="372"/>
      <c r="G125" s="442"/>
      <c r="H125" s="510"/>
      <c r="I125" s="372"/>
      <c r="J125" s="371"/>
    </row>
    <row r="126" spans="1:10" ht="14.65" thickTop="1" x14ac:dyDescent="0.45">
      <c r="A126" s="443"/>
      <c r="B126" s="436"/>
      <c r="C126" s="436"/>
      <c r="D126" s="436"/>
      <c r="E126" s="372"/>
      <c r="F126" s="372"/>
      <c r="G126" s="442"/>
      <c r="H126" s="510"/>
      <c r="I126" s="372"/>
      <c r="J126" s="371"/>
    </row>
    <row r="127" spans="1:10" ht="17.649999999999999" x14ac:dyDescent="0.45">
      <c r="A127" s="557" t="s">
        <v>245</v>
      </c>
      <c r="B127" s="557"/>
      <c r="C127" s="557"/>
      <c r="D127" s="558"/>
      <c r="E127" s="441"/>
      <c r="F127" s="441"/>
      <c r="G127" s="441"/>
      <c r="H127" s="509"/>
      <c r="I127" s="441"/>
      <c r="J127" s="371"/>
    </row>
    <row r="128" spans="1:10" ht="14.25" x14ac:dyDescent="0.45">
      <c r="A128" s="440"/>
      <c r="B128" s="440"/>
      <c r="C128" s="440"/>
      <c r="D128" s="439"/>
      <c r="E128" s="438"/>
      <c r="F128" s="438"/>
      <c r="G128" s="438"/>
      <c r="H128" s="509"/>
      <c r="I128" s="438"/>
      <c r="J128" s="437"/>
    </row>
    <row r="129" spans="1:10" ht="51.75" customHeight="1" x14ac:dyDescent="0.45">
      <c r="A129" s="554" t="s">
        <v>244</v>
      </c>
      <c r="B129" s="554"/>
      <c r="C129" s="554"/>
      <c r="D129" s="555"/>
      <c r="E129" s="372"/>
      <c r="F129" s="372"/>
      <c r="G129" s="372"/>
      <c r="H129" s="509"/>
      <c r="I129" s="372"/>
      <c r="J129" s="371"/>
    </row>
    <row r="130" spans="1:10" ht="14.25" x14ac:dyDescent="0.45">
      <c r="A130" s="367" t="s">
        <v>155</v>
      </c>
      <c r="B130" s="432"/>
      <c r="C130" s="432"/>
      <c r="D130" s="431"/>
      <c r="E130" s="430"/>
      <c r="F130" s="430"/>
      <c r="G130" s="430"/>
      <c r="H130" s="509"/>
      <c r="I130" s="430"/>
      <c r="J130" s="371"/>
    </row>
    <row r="131" spans="1:10" ht="14.25" x14ac:dyDescent="0.45">
      <c r="A131" s="432"/>
      <c r="B131" s="432"/>
      <c r="C131" s="432"/>
      <c r="D131" s="431"/>
      <c r="E131" s="430"/>
      <c r="F131" s="430"/>
      <c r="G131" s="430"/>
      <c r="H131" s="509"/>
      <c r="I131" s="430"/>
      <c r="J131" s="371"/>
    </row>
    <row r="132" spans="1:10" ht="36" customHeight="1" x14ac:dyDescent="0.45">
      <c r="A132" s="554" t="s">
        <v>183</v>
      </c>
      <c r="B132" s="554"/>
      <c r="C132" s="554"/>
      <c r="D132" s="555"/>
      <c r="E132" s="372"/>
      <c r="F132" s="372"/>
      <c r="G132" s="372"/>
      <c r="H132" s="509"/>
      <c r="I132" s="372"/>
      <c r="J132" s="371"/>
    </row>
    <row r="133" spans="1:10" ht="48.75" customHeight="1" x14ac:dyDescent="0.45">
      <c r="A133" s="554" t="s">
        <v>182</v>
      </c>
      <c r="B133" s="554"/>
      <c r="C133" s="554"/>
      <c r="D133" s="555"/>
      <c r="E133" s="372"/>
      <c r="F133" s="372"/>
      <c r="G133" s="372"/>
      <c r="H133" s="509"/>
      <c r="I133" s="372"/>
      <c r="J133" s="371"/>
    </row>
    <row r="134" spans="1:10" ht="48.75" customHeight="1" x14ac:dyDescent="0.45">
      <c r="A134" s="554" t="s">
        <v>232</v>
      </c>
      <c r="B134" s="554"/>
      <c r="C134" s="554"/>
      <c r="D134" s="555"/>
      <c r="E134" s="372"/>
      <c r="F134" s="372"/>
      <c r="G134" s="372"/>
      <c r="H134" s="509"/>
      <c r="I134" s="429"/>
      <c r="J134" s="371"/>
    </row>
    <row r="135" spans="1:10" ht="37.5" customHeight="1" x14ac:dyDescent="0.45">
      <c r="A135" s="554" t="s">
        <v>180</v>
      </c>
      <c r="B135" s="554"/>
      <c r="C135" s="554"/>
      <c r="D135" s="555"/>
      <c r="E135" s="372"/>
      <c r="F135" s="372"/>
      <c r="G135" s="372"/>
      <c r="H135" s="509"/>
      <c r="I135" s="429"/>
      <c r="J135" s="371"/>
    </row>
    <row r="136" spans="1:10" ht="14.25" x14ac:dyDescent="0.45">
      <c r="A136" s="437"/>
      <c r="B136" s="437"/>
      <c r="C136" s="437"/>
      <c r="D136" s="436"/>
      <c r="E136" s="372"/>
      <c r="F136" s="372"/>
      <c r="G136" s="436"/>
      <c r="H136" s="358"/>
      <c r="I136" s="429"/>
      <c r="J136" s="371"/>
    </row>
    <row r="137" spans="1:10" ht="14.25" x14ac:dyDescent="0.45">
      <c r="A137" s="367" t="s">
        <v>215</v>
      </c>
      <c r="B137" s="432"/>
      <c r="C137" s="432"/>
      <c r="D137" s="431"/>
      <c r="E137" s="372"/>
      <c r="F137" s="372"/>
      <c r="G137" s="430"/>
      <c r="H137" s="358"/>
      <c r="I137" s="429"/>
      <c r="J137" s="371"/>
    </row>
    <row r="138" spans="1:10" ht="14.25" x14ac:dyDescent="0.45">
      <c r="A138" s="367"/>
      <c r="B138" s="432"/>
      <c r="C138" s="432"/>
      <c r="D138" s="431"/>
      <c r="E138" s="372"/>
      <c r="F138" s="372"/>
      <c r="G138" s="430"/>
      <c r="H138" s="509"/>
      <c r="I138" s="429"/>
      <c r="J138" s="371"/>
    </row>
    <row r="139" spans="1:10" ht="14.65" thickBot="1" x14ac:dyDescent="0.5">
      <c r="A139" s="556" t="s">
        <v>214</v>
      </c>
      <c r="B139" s="556"/>
      <c r="C139" s="435" t="s">
        <v>101</v>
      </c>
      <c r="D139" s="434">
        <v>1205.57</v>
      </c>
      <c r="E139" s="372"/>
      <c r="F139" s="372"/>
      <c r="G139" s="433"/>
      <c r="H139" s="509"/>
      <c r="I139" s="429"/>
      <c r="J139" s="371"/>
    </row>
    <row r="140" spans="1:10" ht="15" thickTop="1" thickBot="1" x14ac:dyDescent="0.5">
      <c r="A140" s="556" t="s">
        <v>14</v>
      </c>
      <c r="B140" s="556"/>
      <c r="C140" s="435" t="s">
        <v>211</v>
      </c>
      <c r="D140" s="450">
        <v>2.5657000000000001</v>
      </c>
      <c r="E140" s="372"/>
      <c r="F140" s="372"/>
      <c r="G140" s="449"/>
      <c r="H140" s="509"/>
      <c r="I140" s="429"/>
      <c r="J140" s="371"/>
    </row>
    <row r="141" spans="1:10" ht="26.25" customHeight="1" thickTop="1" thickBot="1" x14ac:dyDescent="0.5">
      <c r="A141" s="559" t="s">
        <v>230</v>
      </c>
      <c r="B141" s="559"/>
      <c r="C141" s="435" t="s">
        <v>211</v>
      </c>
      <c r="D141" s="451">
        <v>0.60829999999999995</v>
      </c>
      <c r="E141" s="372"/>
      <c r="F141" s="372"/>
      <c r="G141" s="449"/>
      <c r="H141" s="509"/>
      <c r="I141" s="429"/>
      <c r="J141" s="371"/>
    </row>
    <row r="142" spans="1:10" ht="15" thickTop="1" thickBot="1" x14ac:dyDescent="0.5">
      <c r="A142" s="559" t="s">
        <v>229</v>
      </c>
      <c r="B142" s="559"/>
      <c r="C142" s="435" t="s">
        <v>211</v>
      </c>
      <c r="D142" s="451">
        <v>0.28370000000000001</v>
      </c>
      <c r="E142" s="372"/>
      <c r="F142" s="372"/>
      <c r="G142" s="449"/>
      <c r="H142" s="509"/>
      <c r="I142" s="429"/>
      <c r="J142" s="371"/>
    </row>
    <row r="143" spans="1:10" ht="15" thickTop="1" thickBot="1" x14ac:dyDescent="0.5">
      <c r="A143" s="559" t="s">
        <v>228</v>
      </c>
      <c r="B143" s="559"/>
      <c r="C143" s="435" t="s">
        <v>211</v>
      </c>
      <c r="D143" s="451">
        <v>3.3000000000000002E-2</v>
      </c>
      <c r="E143" s="372"/>
      <c r="F143" s="372"/>
      <c r="G143" s="449"/>
      <c r="H143" s="509"/>
      <c r="I143" s="429"/>
      <c r="J143" s="371"/>
    </row>
    <row r="144" spans="1:10" ht="15" thickTop="1" thickBot="1" x14ac:dyDescent="0.5">
      <c r="A144" s="556" t="s">
        <v>240</v>
      </c>
      <c r="B144" s="556"/>
      <c r="C144" s="435" t="s">
        <v>211</v>
      </c>
      <c r="D144" s="446">
        <v>3.1194999999999999</v>
      </c>
      <c r="E144" s="372"/>
      <c r="F144" s="372"/>
      <c r="G144" s="449"/>
      <c r="H144" s="509"/>
      <c r="I144" s="429"/>
      <c r="J144" s="371"/>
    </row>
    <row r="145" spans="1:10" ht="15" thickTop="1" thickBot="1" x14ac:dyDescent="0.5">
      <c r="A145" s="556" t="s">
        <v>239</v>
      </c>
      <c r="B145" s="556"/>
      <c r="C145" s="435" t="s">
        <v>211</v>
      </c>
      <c r="D145" s="446">
        <v>2.8917000000000002</v>
      </c>
      <c r="E145" s="372"/>
      <c r="F145" s="372"/>
      <c r="G145" s="449"/>
      <c r="H145" s="509"/>
      <c r="I145" s="429"/>
      <c r="J145" s="371"/>
    </row>
    <row r="146" spans="1:10" ht="14.65" thickTop="1" x14ac:dyDescent="0.45">
      <c r="A146" s="432"/>
      <c r="B146" s="432"/>
      <c r="C146" s="432"/>
      <c r="D146" s="431"/>
      <c r="E146" s="372"/>
      <c r="F146" s="372"/>
      <c r="G146" s="431"/>
      <c r="H146" s="510"/>
      <c r="I146" s="429"/>
      <c r="J146" s="371"/>
    </row>
    <row r="147" spans="1:10" ht="14.25" x14ac:dyDescent="0.45">
      <c r="A147" s="367" t="s">
        <v>222</v>
      </c>
      <c r="B147" s="432"/>
      <c r="C147" s="432"/>
      <c r="D147" s="431"/>
      <c r="E147" s="372"/>
      <c r="F147" s="372"/>
      <c r="G147" s="431"/>
      <c r="H147" s="509"/>
      <c r="I147" s="429"/>
      <c r="J147" s="371"/>
    </row>
    <row r="148" spans="1:10" ht="14.65" thickBot="1" x14ac:dyDescent="0.5">
      <c r="A148" s="540" t="s">
        <v>221</v>
      </c>
      <c r="B148" s="541"/>
      <c r="C148" s="448" t="s">
        <v>219</v>
      </c>
      <c r="D148" s="446">
        <v>3.2000000000000002E-3</v>
      </c>
      <c r="E148" s="372"/>
      <c r="F148" s="372"/>
      <c r="G148" s="442"/>
      <c r="H148" s="510"/>
      <c r="I148" s="372"/>
      <c r="J148" s="371"/>
    </row>
    <row r="149" spans="1:10" ht="15" thickTop="1" thickBot="1" x14ac:dyDescent="0.5">
      <c r="A149" s="540" t="s">
        <v>220</v>
      </c>
      <c r="B149" s="541"/>
      <c r="C149" s="426" t="s">
        <v>219</v>
      </c>
      <c r="D149" s="446">
        <v>2.9999999999999997E-4</v>
      </c>
      <c r="E149" s="372"/>
      <c r="F149" s="372"/>
      <c r="G149" s="442"/>
      <c r="H149" s="510"/>
      <c r="I149" s="372"/>
      <c r="J149" s="371"/>
    </row>
    <row r="150" spans="1:10" ht="15" thickTop="1" thickBot="1" x14ac:dyDescent="0.5">
      <c r="A150" s="443" t="s">
        <v>256</v>
      </c>
      <c r="B150" s="447"/>
      <c r="C150" s="426" t="s">
        <v>219</v>
      </c>
      <c r="D150" s="446">
        <v>4.0000000000000002E-4</v>
      </c>
      <c r="E150" s="372"/>
      <c r="F150" s="372"/>
      <c r="G150" s="442"/>
      <c r="H150" s="510"/>
      <c r="I150" s="372"/>
      <c r="J150" s="371"/>
    </row>
    <row r="151" spans="1:10" ht="15" thickTop="1" thickBot="1" x14ac:dyDescent="0.5">
      <c r="A151" s="540" t="s">
        <v>218</v>
      </c>
      <c r="B151" s="541"/>
      <c r="C151" s="445" t="s">
        <v>101</v>
      </c>
      <c r="D151" s="444">
        <v>0.25</v>
      </c>
      <c r="E151" s="372"/>
      <c r="F151" s="372"/>
      <c r="G151" s="442"/>
      <c r="H151" s="509"/>
      <c r="I151" s="372"/>
      <c r="J151" s="371"/>
    </row>
    <row r="152" spans="1:10" ht="14.65" thickTop="1" x14ac:dyDescent="0.45">
      <c r="A152" s="443"/>
      <c r="B152" s="436"/>
      <c r="C152" s="436"/>
      <c r="D152" s="436"/>
      <c r="E152" s="372"/>
      <c r="F152" s="372"/>
      <c r="G152" s="442"/>
      <c r="H152" s="509"/>
      <c r="I152" s="372"/>
      <c r="J152" s="371"/>
    </row>
    <row r="153" spans="1:10" ht="17.649999999999999" x14ac:dyDescent="0.45">
      <c r="A153" s="557" t="s">
        <v>243</v>
      </c>
      <c r="B153" s="557"/>
      <c r="C153" s="557"/>
      <c r="D153" s="558"/>
      <c r="E153" s="441"/>
      <c r="F153" s="441"/>
      <c r="G153" s="441"/>
      <c r="H153" s="509"/>
      <c r="I153" s="441"/>
      <c r="J153" s="371"/>
    </row>
    <row r="154" spans="1:10" ht="14.25" x14ac:dyDescent="0.45">
      <c r="A154" s="440"/>
      <c r="B154" s="440"/>
      <c r="C154" s="440"/>
      <c r="D154" s="439"/>
      <c r="E154" s="438"/>
      <c r="F154" s="438"/>
      <c r="G154" s="438"/>
      <c r="H154" s="509"/>
      <c r="I154" s="438"/>
      <c r="J154" s="437"/>
    </row>
    <row r="155" spans="1:10" ht="48" customHeight="1" x14ac:dyDescent="0.45">
      <c r="A155" s="554" t="s">
        <v>242</v>
      </c>
      <c r="B155" s="554"/>
      <c r="C155" s="554"/>
      <c r="D155" s="555"/>
      <c r="E155" s="372"/>
      <c r="F155" s="372"/>
      <c r="G155" s="372"/>
      <c r="H155" s="509"/>
      <c r="I155" s="372"/>
      <c r="J155" s="371"/>
    </row>
    <row r="156" spans="1:10" ht="14.25" x14ac:dyDescent="0.45">
      <c r="A156" s="367" t="s">
        <v>155</v>
      </c>
      <c r="B156" s="432"/>
      <c r="C156" s="432"/>
      <c r="D156" s="431"/>
      <c r="E156" s="430"/>
      <c r="F156" s="430"/>
      <c r="G156" s="430"/>
      <c r="H156" s="509"/>
      <c r="I156" s="430"/>
      <c r="J156" s="371"/>
    </row>
    <row r="157" spans="1:10" ht="14.25" x14ac:dyDescent="0.45">
      <c r="A157" s="432"/>
      <c r="B157" s="432"/>
      <c r="C157" s="432"/>
      <c r="D157" s="431"/>
      <c r="E157" s="430"/>
      <c r="F157" s="430"/>
      <c r="G157" s="430"/>
      <c r="H157" s="509"/>
      <c r="I157" s="430"/>
      <c r="J157" s="371"/>
    </row>
    <row r="158" spans="1:10" ht="37.5" customHeight="1" x14ac:dyDescent="0.45">
      <c r="A158" s="554" t="s">
        <v>183</v>
      </c>
      <c r="B158" s="554"/>
      <c r="C158" s="554"/>
      <c r="D158" s="555"/>
      <c r="E158" s="372"/>
      <c r="F158" s="372"/>
      <c r="G158" s="372"/>
      <c r="H158" s="509"/>
      <c r="I158" s="372"/>
      <c r="J158" s="371"/>
    </row>
    <row r="159" spans="1:10" ht="48" customHeight="1" x14ac:dyDescent="0.45">
      <c r="A159" s="554" t="s">
        <v>182</v>
      </c>
      <c r="B159" s="554"/>
      <c r="C159" s="554"/>
      <c r="D159" s="555"/>
      <c r="E159" s="372"/>
      <c r="F159" s="372"/>
      <c r="G159" s="372"/>
      <c r="H159" s="509"/>
      <c r="I159" s="372"/>
      <c r="J159" s="371"/>
    </row>
    <row r="160" spans="1:10" ht="48.75" customHeight="1" x14ac:dyDescent="0.45">
      <c r="A160" s="554" t="s">
        <v>232</v>
      </c>
      <c r="B160" s="554"/>
      <c r="C160" s="554"/>
      <c r="D160" s="555"/>
      <c r="E160" s="372"/>
      <c r="F160" s="372"/>
      <c r="G160" s="372"/>
      <c r="H160" s="358"/>
      <c r="I160" s="429"/>
      <c r="J160" s="371"/>
    </row>
    <row r="161" spans="1:10" ht="36" customHeight="1" x14ac:dyDescent="0.45">
      <c r="A161" s="554" t="s">
        <v>180</v>
      </c>
      <c r="B161" s="554"/>
      <c r="C161" s="554"/>
      <c r="D161" s="555"/>
      <c r="E161" s="372"/>
      <c r="F161" s="372"/>
      <c r="G161" s="372"/>
      <c r="H161" s="358"/>
      <c r="I161" s="429"/>
      <c r="J161" s="371"/>
    </row>
    <row r="162" spans="1:10" ht="14.25" x14ac:dyDescent="0.45">
      <c r="A162" s="437"/>
      <c r="B162" s="437"/>
      <c r="C162" s="437"/>
      <c r="D162" s="436"/>
      <c r="E162" s="372"/>
      <c r="F162" s="372"/>
      <c r="G162" s="436"/>
      <c r="H162" s="509"/>
      <c r="I162" s="429"/>
      <c r="J162" s="371"/>
    </row>
    <row r="163" spans="1:10" ht="14.25" x14ac:dyDescent="0.45">
      <c r="A163" s="367" t="s">
        <v>215</v>
      </c>
      <c r="B163" s="432"/>
      <c r="C163" s="432"/>
      <c r="D163" s="431"/>
      <c r="E163" s="372"/>
      <c r="F163" s="372"/>
      <c r="G163" s="430"/>
      <c r="H163" s="509"/>
      <c r="I163" s="429"/>
      <c r="J163" s="371"/>
    </row>
    <row r="164" spans="1:10" ht="14.25" x14ac:dyDescent="0.45">
      <c r="A164" s="367"/>
      <c r="B164" s="432"/>
      <c r="C164" s="432"/>
      <c r="D164" s="431"/>
      <c r="E164" s="372"/>
      <c r="F164" s="372"/>
      <c r="G164" s="430"/>
      <c r="H164" s="509"/>
      <c r="I164" s="429"/>
      <c r="J164" s="371"/>
    </row>
    <row r="165" spans="1:10" ht="14.65" thickBot="1" x14ac:dyDescent="0.5">
      <c r="A165" s="556" t="s">
        <v>214</v>
      </c>
      <c r="B165" s="556"/>
      <c r="C165" s="435" t="s">
        <v>101</v>
      </c>
      <c r="D165" s="434">
        <v>9173.44</v>
      </c>
      <c r="E165" s="372"/>
      <c r="F165" s="372"/>
      <c r="G165" s="433"/>
      <c r="H165" s="509"/>
      <c r="I165" s="429"/>
      <c r="J165" s="371"/>
    </row>
    <row r="166" spans="1:10" ht="15" thickTop="1" thickBot="1" x14ac:dyDescent="0.5">
      <c r="A166" s="556" t="s">
        <v>14</v>
      </c>
      <c r="B166" s="556"/>
      <c r="C166" s="435" t="s">
        <v>211</v>
      </c>
      <c r="D166" s="450">
        <v>2.2117</v>
      </c>
      <c r="E166" s="372"/>
      <c r="F166" s="372"/>
      <c r="G166" s="449"/>
      <c r="H166" s="509"/>
      <c r="I166" s="429"/>
      <c r="J166" s="371"/>
    </row>
    <row r="167" spans="1:10" ht="15" thickTop="1" thickBot="1" x14ac:dyDescent="0.5">
      <c r="A167" s="559" t="s">
        <v>229</v>
      </c>
      <c r="B167" s="559"/>
      <c r="C167" s="435" t="s">
        <v>211</v>
      </c>
      <c r="D167" s="451">
        <v>0.27710000000000001</v>
      </c>
      <c r="E167" s="372"/>
      <c r="F167" s="372"/>
      <c r="G167" s="449"/>
      <c r="H167" s="509"/>
      <c r="I167" s="429"/>
      <c r="J167" s="371"/>
    </row>
    <row r="168" spans="1:10" ht="15" thickTop="1" thickBot="1" x14ac:dyDescent="0.5">
      <c r="A168" s="559" t="s">
        <v>228</v>
      </c>
      <c r="B168" s="559"/>
      <c r="C168" s="435" t="s">
        <v>211</v>
      </c>
      <c r="D168" s="451">
        <v>3.2199999999999999E-2</v>
      </c>
      <c r="E168" s="372"/>
      <c r="F168" s="372"/>
      <c r="G168" s="449"/>
      <c r="H168" s="509"/>
      <c r="I168" s="429"/>
      <c r="J168" s="371"/>
    </row>
    <row r="169" spans="1:10" ht="15" thickTop="1" thickBot="1" x14ac:dyDescent="0.5">
      <c r="A169" s="556" t="s">
        <v>240</v>
      </c>
      <c r="B169" s="556"/>
      <c r="C169" s="435" t="s">
        <v>211</v>
      </c>
      <c r="D169" s="450">
        <v>3.3239000000000001</v>
      </c>
      <c r="E169" s="372"/>
      <c r="F169" s="372"/>
      <c r="G169" s="449"/>
      <c r="H169" s="509"/>
      <c r="I169" s="429"/>
      <c r="J169" s="371"/>
    </row>
    <row r="170" spans="1:10" ht="18.399999999999999" thickTop="1" thickBot="1" x14ac:dyDescent="0.5">
      <c r="A170" s="556" t="s">
        <v>239</v>
      </c>
      <c r="B170" s="556"/>
      <c r="C170" s="435" t="s">
        <v>211</v>
      </c>
      <c r="D170" s="450">
        <v>3.1551999999999998</v>
      </c>
      <c r="E170" s="372"/>
      <c r="F170" s="372"/>
      <c r="G170" s="449"/>
      <c r="H170" s="511"/>
      <c r="I170" s="429"/>
      <c r="J170" s="371"/>
    </row>
    <row r="171" spans="1:10" ht="14.65" thickTop="1" x14ac:dyDescent="0.45">
      <c r="A171" s="432"/>
      <c r="B171" s="432"/>
      <c r="C171" s="432"/>
      <c r="D171" s="431"/>
      <c r="E171" s="372"/>
      <c r="F171" s="372"/>
      <c r="G171" s="431"/>
      <c r="H171" s="509"/>
      <c r="I171" s="429"/>
      <c r="J171" s="371"/>
    </row>
    <row r="172" spans="1:10" ht="14.25" x14ac:dyDescent="0.45">
      <c r="A172" s="367" t="s">
        <v>222</v>
      </c>
      <c r="B172" s="432"/>
      <c r="C172" s="432"/>
      <c r="D172" s="431"/>
      <c r="E172" s="372"/>
      <c r="F172" s="372"/>
      <c r="G172" s="431"/>
      <c r="H172" s="510"/>
      <c r="I172" s="429"/>
      <c r="J172" s="371"/>
    </row>
    <row r="173" spans="1:10" ht="14.65" thickBot="1" x14ac:dyDescent="0.5">
      <c r="A173" s="540" t="s">
        <v>221</v>
      </c>
      <c r="B173" s="541"/>
      <c r="C173" s="448" t="s">
        <v>219</v>
      </c>
      <c r="D173" s="446">
        <v>3.2000000000000002E-3</v>
      </c>
      <c r="E173" s="372"/>
      <c r="F173" s="372"/>
      <c r="G173" s="442"/>
      <c r="H173" s="509"/>
      <c r="I173" s="372"/>
      <c r="J173" s="371"/>
    </row>
    <row r="174" spans="1:10" ht="15" thickTop="1" thickBot="1" x14ac:dyDescent="0.5">
      <c r="A174" s="540" t="s">
        <v>220</v>
      </c>
      <c r="B174" s="541"/>
      <c r="C174" s="426" t="s">
        <v>219</v>
      </c>
      <c r="D174" s="446">
        <v>2.9999999999999997E-4</v>
      </c>
      <c r="E174" s="372"/>
      <c r="F174" s="372"/>
      <c r="G174" s="442"/>
      <c r="H174" s="509"/>
      <c r="I174" s="372"/>
      <c r="J174" s="371"/>
    </row>
    <row r="175" spans="1:10" ht="15" thickTop="1" thickBot="1" x14ac:dyDescent="0.5">
      <c r="A175" s="443" t="s">
        <v>256</v>
      </c>
      <c r="B175" s="447"/>
      <c r="C175" s="426" t="s">
        <v>219</v>
      </c>
      <c r="D175" s="446">
        <v>4.0000000000000002E-4</v>
      </c>
      <c r="E175" s="372"/>
      <c r="F175" s="372"/>
      <c r="G175" s="442"/>
      <c r="H175" s="509"/>
      <c r="I175" s="372"/>
      <c r="J175" s="371"/>
    </row>
    <row r="176" spans="1:10" ht="15" thickTop="1" thickBot="1" x14ac:dyDescent="0.5">
      <c r="A176" s="540" t="s">
        <v>218</v>
      </c>
      <c r="B176" s="541"/>
      <c r="C176" s="445" t="s">
        <v>101</v>
      </c>
      <c r="D176" s="444">
        <v>0.25</v>
      </c>
      <c r="E176" s="372"/>
      <c r="F176" s="372"/>
      <c r="G176" s="442"/>
      <c r="H176" s="509"/>
      <c r="I176" s="372"/>
      <c r="J176" s="371"/>
    </row>
    <row r="177" spans="1:10" ht="14.65" thickTop="1" x14ac:dyDescent="0.45">
      <c r="A177" s="443"/>
      <c r="B177" s="436"/>
      <c r="C177" s="436"/>
      <c r="D177" s="436"/>
      <c r="E177" s="372"/>
      <c r="F177" s="372"/>
      <c r="G177" s="442"/>
      <c r="H177" s="509"/>
      <c r="I177" s="372"/>
      <c r="J177" s="371"/>
    </row>
    <row r="178" spans="1:10" ht="17.649999999999999" x14ac:dyDescent="0.45">
      <c r="A178" s="557" t="s">
        <v>238</v>
      </c>
      <c r="B178" s="557"/>
      <c r="C178" s="557"/>
      <c r="D178" s="558"/>
      <c r="E178" s="441"/>
      <c r="F178" s="441"/>
      <c r="G178" s="441"/>
      <c r="H178" s="509"/>
      <c r="I178" s="441"/>
      <c r="J178" s="371"/>
    </row>
    <row r="179" spans="1:10" ht="14.25" x14ac:dyDescent="0.45">
      <c r="A179" s="440"/>
      <c r="B179" s="440"/>
      <c r="C179" s="440"/>
      <c r="D179" s="439"/>
      <c r="E179" s="438"/>
      <c r="F179" s="438"/>
      <c r="G179" s="438"/>
      <c r="H179" s="509"/>
      <c r="I179" s="438"/>
      <c r="J179" s="437"/>
    </row>
    <row r="180" spans="1:10" ht="87" customHeight="1" x14ac:dyDescent="0.45">
      <c r="A180" s="554" t="s">
        <v>237</v>
      </c>
      <c r="B180" s="554"/>
      <c r="C180" s="554"/>
      <c r="D180" s="555"/>
      <c r="E180" s="372"/>
      <c r="F180" s="372"/>
      <c r="G180" s="372"/>
      <c r="H180" s="509"/>
      <c r="I180" s="372"/>
      <c r="J180" s="371"/>
    </row>
    <row r="181" spans="1:10" ht="14.25" x14ac:dyDescent="0.45">
      <c r="A181" s="367" t="s">
        <v>155</v>
      </c>
      <c r="B181" s="432"/>
      <c r="C181" s="432"/>
      <c r="D181" s="431"/>
      <c r="E181" s="430"/>
      <c r="F181" s="430"/>
      <c r="G181" s="430"/>
      <c r="H181" s="509"/>
      <c r="I181" s="430"/>
      <c r="J181" s="371"/>
    </row>
    <row r="182" spans="1:10" ht="14.25" x14ac:dyDescent="0.45">
      <c r="A182" s="432"/>
      <c r="B182" s="432"/>
      <c r="C182" s="432"/>
      <c r="D182" s="431"/>
      <c r="E182" s="430"/>
      <c r="F182" s="430"/>
      <c r="G182" s="430"/>
      <c r="H182" s="509"/>
      <c r="I182" s="430"/>
      <c r="J182" s="371"/>
    </row>
    <row r="183" spans="1:10" ht="38.25" customHeight="1" x14ac:dyDescent="0.45">
      <c r="A183" s="554" t="s">
        <v>183</v>
      </c>
      <c r="B183" s="554"/>
      <c r="C183" s="554"/>
      <c r="D183" s="555"/>
      <c r="E183" s="372"/>
      <c r="F183" s="372"/>
      <c r="G183" s="372"/>
      <c r="H183" s="358"/>
      <c r="I183" s="372"/>
      <c r="J183" s="371"/>
    </row>
    <row r="184" spans="1:10" ht="49.5" customHeight="1" x14ac:dyDescent="0.45">
      <c r="A184" s="554" t="s">
        <v>182</v>
      </c>
      <c r="B184" s="554"/>
      <c r="C184" s="554"/>
      <c r="D184" s="555"/>
      <c r="E184" s="372"/>
      <c r="F184" s="372"/>
      <c r="G184" s="372"/>
      <c r="H184" s="358"/>
      <c r="I184" s="372"/>
      <c r="J184" s="371"/>
    </row>
    <row r="185" spans="1:10" ht="49.5" customHeight="1" x14ac:dyDescent="0.45">
      <c r="A185" s="554" t="s">
        <v>232</v>
      </c>
      <c r="B185" s="554"/>
      <c r="C185" s="554"/>
      <c r="D185" s="555"/>
      <c r="E185" s="372"/>
      <c r="F185" s="372"/>
      <c r="G185" s="372"/>
      <c r="H185" s="509"/>
      <c r="I185" s="429"/>
      <c r="J185" s="371"/>
    </row>
    <row r="186" spans="1:10" ht="36.75" customHeight="1" x14ac:dyDescent="0.45">
      <c r="A186" s="554" t="s">
        <v>180</v>
      </c>
      <c r="B186" s="554"/>
      <c r="C186" s="554"/>
      <c r="D186" s="555"/>
      <c r="E186" s="372"/>
      <c r="F186" s="372"/>
      <c r="G186" s="372"/>
      <c r="H186" s="509"/>
      <c r="I186" s="429"/>
      <c r="J186" s="371"/>
    </row>
    <row r="187" spans="1:10" ht="14.25" x14ac:dyDescent="0.45">
      <c r="A187" s="437"/>
      <c r="B187" s="437"/>
      <c r="C187" s="437"/>
      <c r="D187" s="436"/>
      <c r="E187" s="372"/>
      <c r="F187" s="372"/>
      <c r="G187" s="436"/>
      <c r="H187" s="509"/>
      <c r="I187" s="429"/>
      <c r="J187" s="371"/>
    </row>
    <row r="188" spans="1:10" ht="14.25" x14ac:dyDescent="0.45">
      <c r="A188" s="367" t="s">
        <v>215</v>
      </c>
      <c r="B188" s="432"/>
      <c r="C188" s="432"/>
      <c r="D188" s="431"/>
      <c r="E188" s="372"/>
      <c r="F188" s="372"/>
      <c r="G188" s="430"/>
      <c r="H188" s="509"/>
      <c r="I188" s="429"/>
      <c r="J188" s="371"/>
    </row>
    <row r="189" spans="1:10" ht="14.25" x14ac:dyDescent="0.45">
      <c r="A189" s="367"/>
      <c r="B189" s="432"/>
      <c r="C189" s="432"/>
      <c r="D189" s="431"/>
      <c r="E189" s="372"/>
      <c r="F189" s="372"/>
      <c r="G189" s="430"/>
      <c r="H189" s="509"/>
      <c r="I189" s="429"/>
      <c r="J189" s="371"/>
    </row>
    <row r="190" spans="1:10" ht="14.65" thickBot="1" x14ac:dyDescent="0.5">
      <c r="A190" s="556" t="s">
        <v>231</v>
      </c>
      <c r="B190" s="556"/>
      <c r="C190" s="435" t="s">
        <v>101</v>
      </c>
      <c r="D190" s="434">
        <v>4.7842000000000002</v>
      </c>
      <c r="E190" s="372"/>
      <c r="F190" s="372"/>
      <c r="G190" s="433"/>
      <c r="H190" s="509"/>
      <c r="I190" s="429"/>
      <c r="J190" s="371"/>
    </row>
    <row r="191" spans="1:10" ht="15" thickTop="1" thickBot="1" x14ac:dyDescent="0.5">
      <c r="A191" s="556" t="s">
        <v>14</v>
      </c>
      <c r="B191" s="556"/>
      <c r="C191" s="435" t="s">
        <v>219</v>
      </c>
      <c r="D191" s="450">
        <v>1.9599999999999999E-2</v>
      </c>
      <c r="E191" s="372"/>
      <c r="F191" s="372"/>
      <c r="G191" s="449"/>
      <c r="H191" s="509"/>
      <c r="I191" s="429"/>
      <c r="J191" s="371"/>
    </row>
    <row r="192" spans="1:10" ht="23.25" customHeight="1" thickTop="1" thickBot="1" x14ac:dyDescent="0.5">
      <c r="A192" s="559" t="s">
        <v>230</v>
      </c>
      <c r="B192" s="559"/>
      <c r="C192" s="435" t="s">
        <v>219</v>
      </c>
      <c r="D192" s="451">
        <v>1.2999999999999999E-3</v>
      </c>
      <c r="E192" s="372"/>
      <c r="F192" s="372"/>
      <c r="G192" s="449"/>
      <c r="H192" s="509"/>
      <c r="I192" s="429"/>
      <c r="J192" s="371"/>
    </row>
    <row r="193" spans="1:10" ht="15" thickTop="1" thickBot="1" x14ac:dyDescent="0.5">
      <c r="A193" s="559" t="s">
        <v>229</v>
      </c>
      <c r="B193" s="559"/>
      <c r="C193" s="435" t="s">
        <v>219</v>
      </c>
      <c r="D193" s="451">
        <v>5.9999999999999995E-4</v>
      </c>
      <c r="E193" s="372"/>
      <c r="F193" s="372"/>
      <c r="G193" s="449"/>
      <c r="H193" s="509"/>
      <c r="I193" s="429"/>
      <c r="J193" s="371"/>
    </row>
    <row r="194" spans="1:10" ht="15" thickTop="1" thickBot="1" x14ac:dyDescent="0.5">
      <c r="A194" s="559" t="s">
        <v>228</v>
      </c>
      <c r="B194" s="559"/>
      <c r="C194" s="435" t="s">
        <v>219</v>
      </c>
      <c r="D194" s="451">
        <v>1E-4</v>
      </c>
      <c r="E194" s="372"/>
      <c r="F194" s="372"/>
      <c r="G194" s="449"/>
      <c r="H194" s="509"/>
      <c r="I194" s="429"/>
      <c r="J194" s="371"/>
    </row>
    <row r="195" spans="1:10" ht="15" thickTop="1" thickBot="1" x14ac:dyDescent="0.5">
      <c r="A195" s="556" t="s">
        <v>224</v>
      </c>
      <c r="B195" s="556"/>
      <c r="C195" s="435" t="s">
        <v>219</v>
      </c>
      <c r="D195" s="450">
        <v>6.7000000000000002E-3</v>
      </c>
      <c r="E195" s="372"/>
      <c r="F195" s="372"/>
      <c r="G195" s="449"/>
      <c r="H195" s="509"/>
      <c r="I195" s="429"/>
      <c r="J195" s="371"/>
    </row>
    <row r="196" spans="1:10" ht="15" thickTop="1" thickBot="1" x14ac:dyDescent="0.5">
      <c r="A196" s="556" t="s">
        <v>223</v>
      </c>
      <c r="B196" s="556"/>
      <c r="C196" s="435" t="s">
        <v>219</v>
      </c>
      <c r="D196" s="450">
        <v>6.4999999999999997E-3</v>
      </c>
      <c r="E196" s="372"/>
      <c r="F196" s="372"/>
      <c r="G196" s="449"/>
      <c r="H196" s="509"/>
      <c r="I196" s="429"/>
      <c r="J196" s="371"/>
    </row>
    <row r="197" spans="1:10" ht="14.65" thickTop="1" x14ac:dyDescent="0.45">
      <c r="A197" s="432"/>
      <c r="B197" s="432"/>
      <c r="C197" s="432"/>
      <c r="D197" s="431"/>
      <c r="E197" s="372"/>
      <c r="F197" s="372"/>
      <c r="G197" s="431"/>
      <c r="H197" s="509"/>
      <c r="I197" s="429"/>
      <c r="J197" s="371"/>
    </row>
    <row r="198" spans="1:10" ht="14.25" x14ac:dyDescent="0.45">
      <c r="A198" s="367" t="s">
        <v>222</v>
      </c>
      <c r="B198" s="432"/>
      <c r="C198" s="432"/>
      <c r="D198" s="431"/>
      <c r="E198" s="372"/>
      <c r="F198" s="372"/>
      <c r="G198" s="431"/>
      <c r="H198" s="509"/>
      <c r="I198" s="429"/>
      <c r="J198" s="371"/>
    </row>
    <row r="199" spans="1:10" ht="14.65" thickBot="1" x14ac:dyDescent="0.5">
      <c r="A199" s="540" t="s">
        <v>221</v>
      </c>
      <c r="B199" s="541"/>
      <c r="C199" s="448" t="s">
        <v>219</v>
      </c>
      <c r="D199" s="446">
        <v>3.2000000000000002E-3</v>
      </c>
      <c r="E199" s="372"/>
      <c r="F199" s="372"/>
      <c r="G199" s="442"/>
      <c r="H199" s="509"/>
      <c r="I199" s="372"/>
      <c r="J199" s="371"/>
    </row>
    <row r="200" spans="1:10" ht="15" thickTop="1" thickBot="1" x14ac:dyDescent="0.5">
      <c r="A200" s="540" t="s">
        <v>220</v>
      </c>
      <c r="B200" s="541"/>
      <c r="C200" s="426" t="s">
        <v>219</v>
      </c>
      <c r="D200" s="446">
        <v>2.9999999999999997E-4</v>
      </c>
      <c r="E200" s="372"/>
      <c r="F200" s="372"/>
      <c r="G200" s="442"/>
      <c r="H200" s="509"/>
      <c r="I200" s="372"/>
      <c r="J200" s="371"/>
    </row>
    <row r="201" spans="1:10" ht="15" thickTop="1" thickBot="1" x14ac:dyDescent="0.5">
      <c r="A201" s="443" t="s">
        <v>256</v>
      </c>
      <c r="B201" s="447"/>
      <c r="C201" s="426"/>
      <c r="D201" s="446">
        <v>4.0000000000000002E-4</v>
      </c>
      <c r="E201" s="372"/>
      <c r="F201" s="372"/>
      <c r="G201" s="442"/>
      <c r="H201" s="509"/>
      <c r="I201" s="372"/>
      <c r="J201" s="371"/>
    </row>
    <row r="202" spans="1:10" ht="15" thickTop="1" thickBot="1" x14ac:dyDescent="0.5">
      <c r="A202" s="540" t="s">
        <v>218</v>
      </c>
      <c r="B202" s="541"/>
      <c r="C202" s="445" t="s">
        <v>101</v>
      </c>
      <c r="D202" s="444">
        <v>0.25</v>
      </c>
      <c r="E202" s="372"/>
      <c r="F202" s="372"/>
      <c r="G202" s="442"/>
      <c r="H202" s="509"/>
      <c r="I202" s="372"/>
      <c r="J202" s="371"/>
    </row>
    <row r="203" spans="1:10" ht="14.65" thickTop="1" x14ac:dyDescent="0.45">
      <c r="A203" s="443"/>
      <c r="B203" s="436"/>
      <c r="C203" s="436"/>
      <c r="D203" s="436"/>
      <c r="E203" s="372"/>
      <c r="F203" s="372"/>
      <c r="G203" s="442"/>
      <c r="H203" s="509"/>
      <c r="I203" s="372"/>
      <c r="J203" s="371"/>
    </row>
    <row r="204" spans="1:10" ht="17.649999999999999" x14ac:dyDescent="0.45">
      <c r="A204" s="557" t="s">
        <v>236</v>
      </c>
      <c r="B204" s="557"/>
      <c r="C204" s="557"/>
      <c r="D204" s="558"/>
      <c r="E204" s="441"/>
      <c r="F204" s="441"/>
      <c r="G204" s="441"/>
      <c r="H204" s="509"/>
      <c r="I204" s="441"/>
      <c r="J204" s="371"/>
    </row>
    <row r="205" spans="1:10" ht="14.25" x14ac:dyDescent="0.45">
      <c r="A205" s="440"/>
      <c r="B205" s="440"/>
      <c r="C205" s="440"/>
      <c r="D205" s="439"/>
      <c r="E205" s="438"/>
      <c r="F205" s="438"/>
      <c r="G205" s="438"/>
      <c r="H205" s="509"/>
      <c r="I205" s="438"/>
      <c r="J205" s="437"/>
    </row>
    <row r="206" spans="1:10" ht="32.25" customHeight="1" x14ac:dyDescent="0.45">
      <c r="A206" s="554" t="s">
        <v>235</v>
      </c>
      <c r="B206" s="554"/>
      <c r="C206" s="554"/>
      <c r="D206" s="555"/>
      <c r="E206" s="372"/>
      <c r="F206" s="372"/>
      <c r="G206" s="372"/>
      <c r="H206" s="509"/>
      <c r="I206" s="372"/>
      <c r="J206" s="371"/>
    </row>
    <row r="207" spans="1:10" ht="14.25" x14ac:dyDescent="0.45">
      <c r="A207" s="367" t="s">
        <v>155</v>
      </c>
      <c r="B207" s="432"/>
      <c r="C207" s="432"/>
      <c r="D207" s="431"/>
      <c r="E207" s="430"/>
      <c r="F207" s="430"/>
      <c r="G207" s="430"/>
      <c r="H207" s="358"/>
      <c r="I207" s="430"/>
      <c r="J207" s="371"/>
    </row>
    <row r="208" spans="1:10" ht="14.25" x14ac:dyDescent="0.45">
      <c r="A208" s="432"/>
      <c r="B208" s="432"/>
      <c r="C208" s="432"/>
      <c r="D208" s="431"/>
      <c r="E208" s="430"/>
      <c r="F208" s="430"/>
      <c r="G208" s="430"/>
      <c r="H208" s="358"/>
      <c r="I208" s="430"/>
      <c r="J208" s="371"/>
    </row>
    <row r="209" spans="1:10" ht="38.25" customHeight="1" x14ac:dyDescent="0.45">
      <c r="A209" s="554" t="s">
        <v>183</v>
      </c>
      <c r="B209" s="554"/>
      <c r="C209" s="554"/>
      <c r="D209" s="555"/>
      <c r="E209" s="372"/>
      <c r="F209" s="372"/>
      <c r="G209" s="372"/>
      <c r="H209" s="509"/>
      <c r="I209" s="372"/>
      <c r="J209" s="371"/>
    </row>
    <row r="210" spans="1:10" ht="50.25" customHeight="1" x14ac:dyDescent="0.45">
      <c r="A210" s="554" t="s">
        <v>182</v>
      </c>
      <c r="B210" s="554"/>
      <c r="C210" s="554"/>
      <c r="D210" s="555"/>
      <c r="E210" s="372"/>
      <c r="F210" s="372"/>
      <c r="G210" s="372"/>
      <c r="H210" s="509"/>
      <c r="I210" s="372"/>
      <c r="J210" s="371"/>
    </row>
    <row r="211" spans="1:10" ht="49.5" customHeight="1" x14ac:dyDescent="0.45">
      <c r="A211" s="554" t="s">
        <v>232</v>
      </c>
      <c r="B211" s="554"/>
      <c r="C211" s="554"/>
      <c r="D211" s="555"/>
      <c r="E211" s="372"/>
      <c r="F211" s="372"/>
      <c r="G211" s="372"/>
      <c r="H211" s="509"/>
      <c r="I211" s="429"/>
      <c r="J211" s="371"/>
    </row>
    <row r="212" spans="1:10" ht="39" customHeight="1" x14ac:dyDescent="0.45">
      <c r="A212" s="554" t="s">
        <v>180</v>
      </c>
      <c r="B212" s="554"/>
      <c r="C212" s="554"/>
      <c r="D212" s="555"/>
      <c r="E212" s="372"/>
      <c r="F212" s="372"/>
      <c r="G212" s="372"/>
      <c r="H212" s="509"/>
      <c r="I212" s="429"/>
      <c r="J212" s="371"/>
    </row>
    <row r="213" spans="1:10" ht="14.25" x14ac:dyDescent="0.45">
      <c r="A213" s="437"/>
      <c r="B213" s="437"/>
      <c r="C213" s="437"/>
      <c r="D213" s="436"/>
      <c r="E213" s="372"/>
      <c r="F213" s="372"/>
      <c r="G213" s="436"/>
      <c r="H213" s="509"/>
      <c r="I213" s="429"/>
      <c r="J213" s="371"/>
    </row>
    <row r="214" spans="1:10" ht="14.25" x14ac:dyDescent="0.45">
      <c r="A214" s="367" t="s">
        <v>215</v>
      </c>
      <c r="B214" s="432"/>
      <c r="C214" s="432"/>
      <c r="D214" s="431"/>
      <c r="E214" s="372"/>
      <c r="F214" s="372"/>
      <c r="G214" s="430"/>
      <c r="H214" s="509"/>
      <c r="I214" s="429"/>
      <c r="J214" s="371"/>
    </row>
    <row r="215" spans="1:10" ht="14.25" x14ac:dyDescent="0.45">
      <c r="A215" s="367"/>
      <c r="B215" s="432"/>
      <c r="C215" s="432"/>
      <c r="D215" s="431"/>
      <c r="E215" s="372"/>
      <c r="F215" s="372"/>
      <c r="G215" s="430"/>
      <c r="H215" s="509"/>
      <c r="I215" s="429"/>
      <c r="J215" s="371"/>
    </row>
    <row r="216" spans="1:10" ht="14.65" thickBot="1" x14ac:dyDescent="0.5">
      <c r="A216" s="556" t="s">
        <v>231</v>
      </c>
      <c r="B216" s="556"/>
      <c r="C216" s="435" t="s">
        <v>101</v>
      </c>
      <c r="D216" s="434">
        <v>5.7721999999999998</v>
      </c>
      <c r="E216" s="372"/>
      <c r="F216" s="372"/>
      <c r="G216" s="433"/>
      <c r="H216" s="509"/>
      <c r="I216" s="429"/>
      <c r="J216" s="371"/>
    </row>
    <row r="217" spans="1:10" ht="15" thickTop="1" thickBot="1" x14ac:dyDescent="0.5">
      <c r="A217" s="556" t="s">
        <v>14</v>
      </c>
      <c r="B217" s="556"/>
      <c r="C217" s="435" t="s">
        <v>211</v>
      </c>
      <c r="D217" s="450">
        <v>8.2517999999999994</v>
      </c>
      <c r="E217" s="372"/>
      <c r="F217" s="372"/>
      <c r="G217" s="449"/>
      <c r="H217" s="509"/>
      <c r="I217" s="429"/>
      <c r="J217" s="371"/>
    </row>
    <row r="218" spans="1:10" ht="15" thickTop="1" thickBot="1" x14ac:dyDescent="0.5">
      <c r="A218" s="559" t="s">
        <v>229</v>
      </c>
      <c r="B218" s="559"/>
      <c r="C218" s="435" t="s">
        <v>211</v>
      </c>
      <c r="D218" s="451">
        <v>0.21460000000000001</v>
      </c>
      <c r="E218" s="372"/>
      <c r="F218" s="372"/>
      <c r="G218" s="449"/>
      <c r="H218" s="509"/>
      <c r="I218" s="429"/>
      <c r="J218" s="371"/>
    </row>
    <row r="219" spans="1:10" ht="15" thickTop="1" thickBot="1" x14ac:dyDescent="0.5">
      <c r="A219" s="559" t="s">
        <v>228</v>
      </c>
      <c r="B219" s="559"/>
      <c r="C219" s="435" t="s">
        <v>211</v>
      </c>
      <c r="D219" s="451">
        <v>2.3E-2</v>
      </c>
      <c r="E219" s="372"/>
      <c r="F219" s="372"/>
      <c r="G219" s="449"/>
      <c r="H219" s="509"/>
      <c r="I219" s="429"/>
      <c r="J219" s="371"/>
    </row>
    <row r="220" spans="1:10" ht="15" thickTop="1" thickBot="1" x14ac:dyDescent="0.5">
      <c r="A220" s="556" t="s">
        <v>224</v>
      </c>
      <c r="B220" s="556"/>
      <c r="C220" s="435" t="s">
        <v>211</v>
      </c>
      <c r="D220" s="450">
        <v>1.6787000000000001</v>
      </c>
      <c r="E220" s="372"/>
      <c r="F220" s="372"/>
      <c r="G220" s="449"/>
      <c r="H220" s="509"/>
      <c r="I220" s="429"/>
      <c r="J220" s="371"/>
    </row>
    <row r="221" spans="1:10" ht="15" thickTop="1" thickBot="1" x14ac:dyDescent="0.5">
      <c r="A221" s="556" t="s">
        <v>223</v>
      </c>
      <c r="B221" s="556"/>
      <c r="C221" s="435" t="s">
        <v>211</v>
      </c>
      <c r="D221" s="450">
        <v>2.6722000000000001</v>
      </c>
      <c r="E221" s="372"/>
      <c r="F221" s="372"/>
      <c r="G221" s="449"/>
      <c r="H221" s="509"/>
      <c r="I221" s="429"/>
      <c r="J221" s="371"/>
    </row>
    <row r="222" spans="1:10" ht="14.65" thickTop="1" x14ac:dyDescent="0.45">
      <c r="A222" s="432"/>
      <c r="B222" s="432"/>
      <c r="C222" s="432"/>
      <c r="D222" s="431"/>
      <c r="E222" s="372"/>
      <c r="F222" s="372"/>
      <c r="G222" s="431"/>
      <c r="H222" s="509"/>
      <c r="I222" s="429"/>
      <c r="J222" s="371"/>
    </row>
    <row r="223" spans="1:10" ht="14.25" x14ac:dyDescent="0.45">
      <c r="A223" s="367" t="s">
        <v>222</v>
      </c>
      <c r="B223" s="432"/>
      <c r="C223" s="432"/>
      <c r="D223" s="431"/>
      <c r="E223" s="372"/>
      <c r="F223" s="372"/>
      <c r="G223" s="431"/>
      <c r="H223" s="509"/>
      <c r="I223" s="429"/>
      <c r="J223" s="371"/>
    </row>
    <row r="224" spans="1:10" ht="14.65" thickBot="1" x14ac:dyDescent="0.5">
      <c r="A224" s="540" t="s">
        <v>221</v>
      </c>
      <c r="B224" s="541"/>
      <c r="C224" s="448" t="s">
        <v>219</v>
      </c>
      <c r="D224" s="446">
        <v>3.2000000000000002E-3</v>
      </c>
      <c r="E224" s="372"/>
      <c r="F224" s="372"/>
      <c r="G224" s="442"/>
      <c r="H224" s="509"/>
      <c r="I224" s="372"/>
      <c r="J224" s="371"/>
    </row>
    <row r="225" spans="1:10" ht="15" thickTop="1" thickBot="1" x14ac:dyDescent="0.5">
      <c r="A225" s="540" t="s">
        <v>220</v>
      </c>
      <c r="B225" s="541"/>
      <c r="C225" s="426" t="s">
        <v>219</v>
      </c>
      <c r="D225" s="446">
        <v>2.9999999999999997E-4</v>
      </c>
      <c r="E225" s="372"/>
      <c r="F225" s="372"/>
      <c r="G225" s="442"/>
      <c r="H225" s="509"/>
      <c r="I225" s="372"/>
      <c r="J225" s="371"/>
    </row>
    <row r="226" spans="1:10" ht="15" thickTop="1" thickBot="1" x14ac:dyDescent="0.5">
      <c r="A226" s="443" t="s">
        <v>256</v>
      </c>
      <c r="B226" s="447"/>
      <c r="C226" s="426" t="s">
        <v>219</v>
      </c>
      <c r="D226" s="446">
        <v>4.0000000000000002E-4</v>
      </c>
      <c r="E226" s="372"/>
      <c r="F226" s="372"/>
      <c r="G226" s="442"/>
      <c r="H226" s="509"/>
      <c r="I226" s="372"/>
      <c r="J226" s="371"/>
    </row>
    <row r="227" spans="1:10" ht="15" thickTop="1" thickBot="1" x14ac:dyDescent="0.5">
      <c r="A227" s="540" t="s">
        <v>218</v>
      </c>
      <c r="B227" s="541"/>
      <c r="C227" s="445" t="s">
        <v>101</v>
      </c>
      <c r="D227" s="444">
        <v>0.25</v>
      </c>
      <c r="E227" s="372"/>
      <c r="F227" s="372"/>
      <c r="G227" s="442"/>
      <c r="H227" s="509"/>
      <c r="I227" s="372"/>
      <c r="J227" s="371"/>
    </row>
    <row r="228" spans="1:10" ht="14.65" thickTop="1" x14ac:dyDescent="0.45">
      <c r="A228" s="443"/>
      <c r="B228" s="436"/>
      <c r="C228" s="436"/>
      <c r="D228" s="436"/>
      <c r="E228" s="372"/>
      <c r="F228" s="372"/>
      <c r="G228" s="442"/>
      <c r="H228" s="509"/>
      <c r="I228" s="372"/>
      <c r="J228" s="371"/>
    </row>
    <row r="229" spans="1:10" ht="17.649999999999999" x14ac:dyDescent="0.45">
      <c r="A229" s="557" t="s">
        <v>234</v>
      </c>
      <c r="B229" s="557"/>
      <c r="C229" s="557"/>
      <c r="D229" s="558"/>
      <c r="E229" s="441"/>
      <c r="F229" s="441"/>
      <c r="G229" s="441"/>
      <c r="H229" s="509"/>
      <c r="I229" s="441"/>
      <c r="J229" s="371"/>
    </row>
    <row r="230" spans="1:10" ht="14.25" x14ac:dyDescent="0.45">
      <c r="A230" s="440"/>
      <c r="B230" s="440"/>
      <c r="C230" s="440"/>
      <c r="D230" s="439"/>
      <c r="E230" s="438"/>
      <c r="F230" s="438"/>
      <c r="G230" s="438"/>
      <c r="H230" s="358"/>
      <c r="I230" s="438"/>
      <c r="J230" s="437"/>
    </row>
    <row r="231" spans="1:10" ht="65.25" customHeight="1" x14ac:dyDescent="0.45">
      <c r="A231" s="554" t="s">
        <v>233</v>
      </c>
      <c r="B231" s="554"/>
      <c r="C231" s="554"/>
      <c r="D231" s="555"/>
      <c r="E231" s="372"/>
      <c r="F231" s="372"/>
      <c r="G231" s="372"/>
      <c r="H231" s="358"/>
      <c r="I231" s="372"/>
      <c r="J231" s="371"/>
    </row>
    <row r="232" spans="1:10" ht="14.25" x14ac:dyDescent="0.45">
      <c r="A232" s="367" t="s">
        <v>155</v>
      </c>
      <c r="B232" s="432"/>
      <c r="C232" s="432"/>
      <c r="D232" s="431"/>
      <c r="E232" s="430"/>
      <c r="F232" s="430"/>
      <c r="G232" s="430"/>
      <c r="H232" s="431"/>
      <c r="I232" s="430"/>
      <c r="J232" s="371"/>
    </row>
    <row r="233" spans="1:10" ht="14.25" x14ac:dyDescent="0.45">
      <c r="A233" s="432"/>
      <c r="B233" s="432"/>
      <c r="C233" s="432"/>
      <c r="D233" s="431"/>
      <c r="E233" s="430"/>
      <c r="F233" s="430"/>
      <c r="G233" s="430"/>
      <c r="H233" s="431"/>
      <c r="I233" s="430"/>
      <c r="J233" s="371"/>
    </row>
    <row r="234" spans="1:10" ht="39" customHeight="1" x14ac:dyDescent="0.45">
      <c r="A234" s="554" t="s">
        <v>183</v>
      </c>
      <c r="B234" s="554"/>
      <c r="C234" s="554"/>
      <c r="D234" s="555"/>
      <c r="E234" s="372"/>
      <c r="F234" s="372"/>
      <c r="G234" s="372"/>
      <c r="H234" s="431"/>
      <c r="I234" s="372"/>
      <c r="J234" s="371"/>
    </row>
    <row r="235" spans="1:10" ht="48.75" customHeight="1" x14ac:dyDescent="0.45">
      <c r="A235" s="554" t="s">
        <v>182</v>
      </c>
      <c r="B235" s="554"/>
      <c r="C235" s="554"/>
      <c r="D235" s="555"/>
      <c r="E235" s="372"/>
      <c r="F235" s="372"/>
      <c r="G235" s="372"/>
      <c r="H235" s="431"/>
      <c r="I235" s="372"/>
      <c r="J235" s="371"/>
    </row>
    <row r="236" spans="1:10" ht="48.75" customHeight="1" x14ac:dyDescent="0.45">
      <c r="A236" s="554" t="s">
        <v>232</v>
      </c>
      <c r="B236" s="554"/>
      <c r="C236" s="554"/>
      <c r="D236" s="555"/>
      <c r="E236" s="372"/>
      <c r="F236" s="372"/>
      <c r="G236" s="372"/>
      <c r="H236" s="431"/>
      <c r="I236" s="429"/>
      <c r="J236" s="371"/>
    </row>
    <row r="237" spans="1:10" ht="37.5" customHeight="1" x14ac:dyDescent="0.45">
      <c r="A237" s="554" t="s">
        <v>180</v>
      </c>
      <c r="B237" s="554"/>
      <c r="C237" s="554"/>
      <c r="D237" s="555"/>
      <c r="E237" s="372"/>
      <c r="F237" s="372"/>
      <c r="G237" s="372"/>
      <c r="H237" s="431"/>
      <c r="I237" s="429"/>
      <c r="J237" s="371"/>
    </row>
    <row r="238" spans="1:10" ht="14.25" x14ac:dyDescent="0.45">
      <c r="A238" s="437"/>
      <c r="B238" s="437"/>
      <c r="C238" s="437"/>
      <c r="D238" s="436"/>
      <c r="E238" s="372"/>
      <c r="F238" s="372"/>
      <c r="G238" s="436"/>
      <c r="H238" s="431"/>
      <c r="I238" s="429"/>
      <c r="J238" s="371"/>
    </row>
    <row r="239" spans="1:10" ht="14.25" x14ac:dyDescent="0.45">
      <c r="A239" s="367" t="s">
        <v>215</v>
      </c>
      <c r="B239" s="432"/>
      <c r="C239" s="432"/>
      <c r="D239" s="431"/>
      <c r="E239" s="372"/>
      <c r="F239" s="372"/>
      <c r="G239" s="430"/>
      <c r="H239" s="436"/>
      <c r="I239" s="429"/>
      <c r="J239" s="371"/>
    </row>
    <row r="240" spans="1:10" ht="14.25" x14ac:dyDescent="0.45">
      <c r="A240" s="367"/>
      <c r="B240" s="432"/>
      <c r="C240" s="432"/>
      <c r="D240" s="431"/>
      <c r="E240" s="372"/>
      <c r="F240" s="372"/>
      <c r="G240" s="430"/>
      <c r="H240" s="436"/>
      <c r="I240" s="429"/>
      <c r="J240" s="371"/>
    </row>
    <row r="241" spans="1:10" ht="14.65" thickBot="1" x14ac:dyDescent="0.5">
      <c r="A241" s="556" t="s">
        <v>231</v>
      </c>
      <c r="B241" s="556"/>
      <c r="C241" s="435" t="s">
        <v>101</v>
      </c>
      <c r="D241" s="434">
        <v>2.0697000000000001</v>
      </c>
      <c r="E241" s="372"/>
      <c r="F241" s="372"/>
      <c r="G241" s="433"/>
      <c r="H241" s="436"/>
      <c r="I241" s="429"/>
      <c r="J241" s="371"/>
    </row>
    <row r="242" spans="1:10" ht="15" thickTop="1" thickBot="1" x14ac:dyDescent="0.5">
      <c r="A242" s="556" t="s">
        <v>14</v>
      </c>
      <c r="B242" s="556"/>
      <c r="C242" s="435" t="s">
        <v>211</v>
      </c>
      <c r="D242" s="450">
        <v>31.911799999999999</v>
      </c>
      <c r="E242" s="372"/>
      <c r="F242" s="372"/>
      <c r="G242" s="449"/>
      <c r="H242" s="436"/>
      <c r="I242" s="429"/>
      <c r="J242" s="371"/>
    </row>
    <row r="243" spans="1:10" ht="24" customHeight="1" thickTop="1" thickBot="1" x14ac:dyDescent="0.5">
      <c r="A243" s="559" t="s">
        <v>230</v>
      </c>
      <c r="B243" s="559"/>
      <c r="C243" s="435" t="s">
        <v>211</v>
      </c>
      <c r="D243" s="451">
        <v>0.48209999999999997</v>
      </c>
      <c r="E243" s="372"/>
      <c r="F243" s="372"/>
      <c r="G243" s="449"/>
      <c r="H243" s="436"/>
      <c r="I243" s="429"/>
      <c r="J243" s="371"/>
    </row>
    <row r="244" spans="1:10" ht="15" thickTop="1" thickBot="1" x14ac:dyDescent="0.5">
      <c r="A244" s="559" t="s">
        <v>229</v>
      </c>
      <c r="B244" s="559"/>
      <c r="C244" s="435" t="s">
        <v>211</v>
      </c>
      <c r="D244" s="451">
        <v>0.2248</v>
      </c>
      <c r="E244" s="372"/>
      <c r="F244" s="372"/>
      <c r="G244" s="449"/>
      <c r="H244" s="436"/>
      <c r="I244" s="429"/>
      <c r="J244" s="371"/>
    </row>
    <row r="245" spans="1:10" ht="15" thickTop="1" thickBot="1" x14ac:dyDescent="0.5">
      <c r="A245" s="559" t="s">
        <v>228</v>
      </c>
      <c r="B245" s="559"/>
      <c r="C245" s="435" t="s">
        <v>211</v>
      </c>
      <c r="D245" s="451">
        <v>2.4199999999999999E-2</v>
      </c>
      <c r="E245" s="372"/>
      <c r="F245" s="372"/>
      <c r="G245" s="449"/>
      <c r="H245" s="436"/>
      <c r="I245" s="429"/>
      <c r="J245" s="371"/>
    </row>
    <row r="246" spans="1:10" ht="15" thickTop="1" thickBot="1" x14ac:dyDescent="0.5">
      <c r="A246" s="556" t="s">
        <v>224</v>
      </c>
      <c r="B246" s="556"/>
      <c r="C246" s="435" t="s">
        <v>211</v>
      </c>
      <c r="D246" s="450">
        <v>1.6503000000000001</v>
      </c>
      <c r="E246" s="372"/>
      <c r="F246" s="372"/>
      <c r="G246" s="449"/>
      <c r="H246" s="436"/>
      <c r="I246" s="429"/>
      <c r="J246" s="371"/>
    </row>
    <row r="247" spans="1:10" ht="15" thickTop="1" thickBot="1" x14ac:dyDescent="0.5">
      <c r="A247" s="556" t="s">
        <v>223</v>
      </c>
      <c r="B247" s="556"/>
      <c r="C247" s="435" t="s">
        <v>211</v>
      </c>
      <c r="D247" s="450">
        <v>2.6269999999999998</v>
      </c>
      <c r="E247" s="372"/>
      <c r="F247" s="372"/>
      <c r="G247" s="449"/>
      <c r="H247" s="436"/>
      <c r="I247" s="429"/>
      <c r="J247" s="371"/>
    </row>
    <row r="248" spans="1:10" ht="14.65" thickTop="1" x14ac:dyDescent="0.45">
      <c r="A248" s="432"/>
      <c r="B248" s="432"/>
      <c r="C248" s="432"/>
      <c r="D248" s="431"/>
      <c r="E248" s="372"/>
      <c r="F248" s="372"/>
      <c r="G248" s="431"/>
      <c r="H248" s="431"/>
      <c r="I248" s="429"/>
      <c r="J248" s="371"/>
    </row>
    <row r="249" spans="1:10" ht="14.25" x14ac:dyDescent="0.45">
      <c r="A249" s="367" t="s">
        <v>222</v>
      </c>
      <c r="B249" s="432"/>
      <c r="C249" s="432"/>
      <c r="D249" s="431"/>
      <c r="E249" s="372"/>
      <c r="F249" s="372"/>
      <c r="G249" s="431"/>
      <c r="H249" s="431"/>
      <c r="I249" s="429"/>
      <c r="J249" s="371"/>
    </row>
    <row r="250" spans="1:10" ht="14.65" thickBot="1" x14ac:dyDescent="0.5">
      <c r="A250" s="540" t="s">
        <v>221</v>
      </c>
      <c r="B250" s="541"/>
      <c r="C250" s="448" t="s">
        <v>219</v>
      </c>
      <c r="D250" s="446">
        <v>3.2000000000000002E-3</v>
      </c>
      <c r="E250" s="372"/>
      <c r="F250" s="372"/>
      <c r="G250" s="442"/>
      <c r="H250" s="431"/>
      <c r="I250" s="372"/>
      <c r="J250" s="371"/>
    </row>
    <row r="251" spans="1:10" ht="15" thickTop="1" thickBot="1" x14ac:dyDescent="0.5">
      <c r="A251" s="540" t="s">
        <v>220</v>
      </c>
      <c r="B251" s="541"/>
      <c r="C251" s="426" t="s">
        <v>219</v>
      </c>
      <c r="D251" s="446">
        <v>2.9999999999999997E-4</v>
      </c>
      <c r="E251" s="372"/>
      <c r="F251" s="372"/>
      <c r="G251" s="442"/>
      <c r="H251" s="431"/>
      <c r="I251" s="372"/>
      <c r="J251" s="371"/>
    </row>
    <row r="252" spans="1:10" ht="15" thickTop="1" thickBot="1" x14ac:dyDescent="0.5">
      <c r="A252" s="443" t="s">
        <v>256</v>
      </c>
      <c r="B252" s="447"/>
      <c r="C252" s="426" t="s">
        <v>219</v>
      </c>
      <c r="D252" s="446">
        <v>4.0000000000000002E-4</v>
      </c>
      <c r="E252" s="372"/>
      <c r="F252" s="372"/>
      <c r="G252" s="442"/>
      <c r="H252" s="431"/>
      <c r="I252" s="372"/>
      <c r="J252" s="371"/>
    </row>
    <row r="253" spans="1:10" ht="15" thickTop="1" thickBot="1" x14ac:dyDescent="0.5">
      <c r="A253" s="540" t="s">
        <v>218</v>
      </c>
      <c r="B253" s="541"/>
      <c r="C253" s="445" t="s">
        <v>101</v>
      </c>
      <c r="D253" s="444">
        <v>0.25</v>
      </c>
      <c r="E253" s="372"/>
      <c r="F253" s="372"/>
      <c r="G253" s="442"/>
      <c r="H253" s="431"/>
      <c r="I253" s="372"/>
      <c r="J253" s="371"/>
    </row>
    <row r="254" spans="1:10" ht="14.65" thickTop="1" x14ac:dyDescent="0.45">
      <c r="A254" s="443"/>
      <c r="B254" s="436"/>
      <c r="C254" s="436"/>
      <c r="D254" s="436"/>
      <c r="E254" s="372"/>
      <c r="F254" s="372"/>
      <c r="G254" s="442"/>
      <c r="H254" s="358"/>
      <c r="I254" s="372"/>
      <c r="J254" s="371"/>
    </row>
    <row r="255" spans="1:10" ht="17.649999999999999" x14ac:dyDescent="0.45">
      <c r="A255" s="557" t="s">
        <v>217</v>
      </c>
      <c r="B255" s="557"/>
      <c r="C255" s="557"/>
      <c r="D255" s="558"/>
      <c r="E255" s="441"/>
      <c r="F255" s="441"/>
      <c r="G255" s="441"/>
      <c r="H255" s="514"/>
      <c r="I255" s="441"/>
      <c r="J255" s="371"/>
    </row>
    <row r="256" spans="1:10" ht="14.25" x14ac:dyDescent="0.45">
      <c r="A256" s="440"/>
      <c r="B256" s="440"/>
      <c r="C256" s="440"/>
      <c r="D256" s="439"/>
      <c r="E256" s="438"/>
      <c r="F256" s="438"/>
      <c r="G256" s="438"/>
      <c r="H256" s="514"/>
      <c r="I256" s="438"/>
      <c r="J256" s="437"/>
    </row>
    <row r="257" spans="1:10" ht="47.25" customHeight="1" x14ac:dyDescent="0.45">
      <c r="A257" s="554" t="s">
        <v>216</v>
      </c>
      <c r="B257" s="554"/>
      <c r="C257" s="554"/>
      <c r="D257" s="555"/>
      <c r="E257" s="372"/>
      <c r="F257" s="372"/>
      <c r="G257" s="372"/>
      <c r="H257" s="436"/>
      <c r="I257" s="372"/>
      <c r="J257" s="371"/>
    </row>
    <row r="258" spans="1:10" ht="14.25" x14ac:dyDescent="0.45">
      <c r="A258" s="367" t="s">
        <v>155</v>
      </c>
      <c r="B258" s="432"/>
      <c r="C258" s="432"/>
      <c r="D258" s="431"/>
      <c r="E258" s="430"/>
      <c r="F258" s="430"/>
      <c r="G258" s="430"/>
      <c r="H258" s="436"/>
      <c r="I258" s="430"/>
      <c r="J258" s="371"/>
    </row>
    <row r="259" spans="1:10" ht="14.25" x14ac:dyDescent="0.45">
      <c r="A259" s="432"/>
      <c r="B259" s="432"/>
      <c r="C259" s="432"/>
      <c r="D259" s="431"/>
      <c r="E259" s="430"/>
      <c r="F259" s="430"/>
      <c r="G259" s="430"/>
      <c r="H259" s="436"/>
      <c r="I259" s="430"/>
      <c r="J259" s="371"/>
    </row>
    <row r="260" spans="1:10" ht="36.75" customHeight="1" x14ac:dyDescent="0.45">
      <c r="A260" s="554" t="s">
        <v>183</v>
      </c>
      <c r="B260" s="554"/>
      <c r="C260" s="554"/>
      <c r="D260" s="555"/>
      <c r="E260" s="372"/>
      <c r="F260" s="372"/>
      <c r="G260" s="372"/>
      <c r="H260" s="436"/>
      <c r="I260" s="372"/>
      <c r="J260" s="371"/>
    </row>
    <row r="261" spans="1:10" ht="51" customHeight="1" x14ac:dyDescent="0.45">
      <c r="A261" s="554" t="s">
        <v>182</v>
      </c>
      <c r="B261" s="554"/>
      <c r="C261" s="554"/>
      <c r="D261" s="555"/>
      <c r="E261" s="372"/>
      <c r="F261" s="372"/>
      <c r="G261" s="372"/>
      <c r="H261" s="515"/>
      <c r="I261" s="372"/>
      <c r="J261" s="371"/>
    </row>
    <row r="262" spans="1:10" ht="51" customHeight="1" x14ac:dyDescent="0.45">
      <c r="A262" s="554" t="s">
        <v>181</v>
      </c>
      <c r="B262" s="554"/>
      <c r="C262" s="554"/>
      <c r="D262" s="555"/>
      <c r="E262" s="372"/>
      <c r="F262" s="372"/>
      <c r="G262" s="372"/>
      <c r="H262" s="384"/>
      <c r="I262" s="429"/>
      <c r="J262" s="371"/>
    </row>
    <row r="263" spans="1:10" ht="39" customHeight="1" x14ac:dyDescent="0.45">
      <c r="A263" s="554" t="s">
        <v>180</v>
      </c>
      <c r="B263" s="554"/>
      <c r="C263" s="554"/>
      <c r="D263" s="555"/>
      <c r="E263" s="372"/>
      <c r="F263" s="372"/>
      <c r="G263" s="372"/>
      <c r="H263" s="384"/>
      <c r="I263" s="429"/>
      <c r="J263" s="371"/>
    </row>
    <row r="264" spans="1:10" ht="14.25" x14ac:dyDescent="0.45">
      <c r="A264" s="437"/>
      <c r="B264" s="437"/>
      <c r="C264" s="437"/>
      <c r="D264" s="436"/>
      <c r="E264" s="372"/>
      <c r="F264" s="372"/>
      <c r="G264" s="436"/>
      <c r="H264" s="384"/>
      <c r="I264" s="429"/>
      <c r="J264" s="371"/>
    </row>
    <row r="265" spans="1:10" ht="14.25" x14ac:dyDescent="0.45">
      <c r="A265" s="367" t="s">
        <v>215</v>
      </c>
      <c r="B265" s="432"/>
      <c r="C265" s="432"/>
      <c r="D265" s="431"/>
      <c r="E265" s="372"/>
      <c r="F265" s="372"/>
      <c r="G265" s="430"/>
      <c r="H265" s="384"/>
      <c r="I265" s="429"/>
      <c r="J265" s="371"/>
    </row>
    <row r="266" spans="1:10" ht="14.65" thickBot="1" x14ac:dyDescent="0.5">
      <c r="A266" s="556" t="s">
        <v>214</v>
      </c>
      <c r="B266" s="556"/>
      <c r="C266" s="435" t="s">
        <v>101</v>
      </c>
      <c r="D266" s="434">
        <v>5.4</v>
      </c>
      <c r="E266" s="372"/>
      <c r="F266" s="372"/>
      <c r="G266" s="433"/>
      <c r="H266" s="422"/>
      <c r="I266" s="429"/>
      <c r="J266" s="371"/>
    </row>
    <row r="267" spans="1:10" ht="15" thickTop="1" thickBot="1" x14ac:dyDescent="0.5">
      <c r="A267" s="556"/>
      <c r="B267" s="556"/>
      <c r="C267" s="435"/>
      <c r="D267" s="434"/>
      <c r="E267" s="372"/>
      <c r="F267" s="372"/>
      <c r="G267" s="433"/>
      <c r="H267" s="516"/>
      <c r="I267" s="429"/>
      <c r="J267" s="371"/>
    </row>
    <row r="268" spans="1:10" ht="15" thickTop="1" thickBot="1" x14ac:dyDescent="0.5">
      <c r="A268" s="556"/>
      <c r="B268" s="556"/>
      <c r="C268" s="435"/>
      <c r="D268" s="434"/>
      <c r="E268" s="372"/>
      <c r="F268" s="372"/>
      <c r="G268" s="433"/>
      <c r="H268" s="358"/>
      <c r="I268" s="429"/>
      <c r="J268" s="371"/>
    </row>
    <row r="269" spans="1:10" ht="14.65" thickTop="1" x14ac:dyDescent="0.45">
      <c r="A269" s="367"/>
      <c r="B269" s="432"/>
      <c r="C269" s="432"/>
      <c r="D269" s="431"/>
      <c r="E269" s="372"/>
      <c r="F269" s="372"/>
      <c r="G269" s="430"/>
      <c r="H269" s="516"/>
      <c r="I269" s="429"/>
      <c r="J269" s="371"/>
    </row>
    <row r="270" spans="1:10" ht="14.25" x14ac:dyDescent="0.45">
      <c r="A270" s="367"/>
      <c r="B270" s="432"/>
      <c r="C270" s="432"/>
      <c r="D270" s="431"/>
      <c r="E270" s="372"/>
      <c r="F270" s="372"/>
      <c r="G270" s="430"/>
      <c r="H270" s="514"/>
      <c r="I270" s="429"/>
      <c r="J270" s="371"/>
    </row>
    <row r="271" spans="1:10" x14ac:dyDescent="0.35">
      <c r="D271" s="358"/>
      <c r="E271" s="357"/>
      <c r="F271" s="357"/>
      <c r="G271" s="357"/>
      <c r="H271" s="516"/>
      <c r="I271" s="357"/>
    </row>
    <row r="272" spans="1:10" ht="17.649999999999999" x14ac:dyDescent="0.5">
      <c r="A272" s="370" t="s">
        <v>213</v>
      </c>
      <c r="B272" s="386"/>
      <c r="C272" s="386"/>
      <c r="D272" s="428"/>
      <c r="E272" s="383"/>
      <c r="F272" s="383"/>
      <c r="G272" s="384"/>
      <c r="H272" s="384"/>
      <c r="I272" s="427"/>
      <c r="J272" s="371"/>
    </row>
    <row r="273" spans="1:10" ht="14.65" thickBot="1" x14ac:dyDescent="0.5">
      <c r="A273" s="369"/>
      <c r="B273" s="386"/>
      <c r="C273" s="386"/>
      <c r="D273" s="428"/>
      <c r="E273" s="383"/>
      <c r="F273" s="383"/>
      <c r="G273" s="384"/>
      <c r="H273" s="384"/>
      <c r="I273" s="427"/>
      <c r="J273" s="371"/>
    </row>
    <row r="274" spans="1:10" ht="15" thickTop="1" thickBot="1" x14ac:dyDescent="0.5">
      <c r="A274" s="552" t="s">
        <v>212</v>
      </c>
      <c r="B274" s="553"/>
      <c r="C274" s="426" t="s">
        <v>211</v>
      </c>
      <c r="D274" s="424">
        <v>-0.6</v>
      </c>
      <c r="E274" s="372"/>
      <c r="F274" s="372"/>
      <c r="G274" s="423"/>
      <c r="H274" s="436"/>
      <c r="I274" s="372"/>
      <c r="J274" s="371"/>
    </row>
    <row r="275" spans="1:10" ht="15" thickTop="1" thickBot="1" x14ac:dyDescent="0.5">
      <c r="A275" s="550"/>
      <c r="B275" s="551"/>
      <c r="C275" s="426"/>
      <c r="D275" s="425"/>
      <c r="E275" s="372"/>
      <c r="F275" s="372"/>
      <c r="G275" s="379"/>
      <c r="H275" s="436"/>
      <c r="I275" s="372"/>
      <c r="J275" s="371"/>
    </row>
    <row r="276" spans="1:10" ht="14.65" thickTop="1" x14ac:dyDescent="0.45">
      <c r="A276" s="552"/>
      <c r="B276" s="553"/>
      <c r="C276" s="426"/>
      <c r="D276" s="425"/>
      <c r="E276" s="372"/>
      <c r="F276" s="372"/>
      <c r="G276" s="379"/>
      <c r="H276" s="436"/>
      <c r="I276" s="372"/>
      <c r="J276" s="371"/>
    </row>
    <row r="277" spans="1:10" ht="14.25" x14ac:dyDescent="0.45">
      <c r="A277" s="552" t="s">
        <v>210</v>
      </c>
      <c r="B277" s="553"/>
      <c r="C277" s="405" t="s">
        <v>193</v>
      </c>
      <c r="D277" s="424">
        <v>-1</v>
      </c>
      <c r="E277" s="372"/>
      <c r="F277" s="372"/>
      <c r="G277" s="423"/>
      <c r="H277" s="436"/>
      <c r="I277" s="372"/>
      <c r="J277" s="371"/>
    </row>
    <row r="278" spans="1:10" ht="14.25" x14ac:dyDescent="0.45">
      <c r="A278" s="369"/>
      <c r="B278" s="386"/>
      <c r="C278" s="386"/>
      <c r="D278" s="385"/>
      <c r="E278" s="383"/>
      <c r="F278" s="383"/>
      <c r="G278" s="383"/>
      <c r="H278" s="515"/>
      <c r="I278" s="382"/>
      <c r="J278" s="371"/>
    </row>
    <row r="279" spans="1:10" ht="17.649999999999999" x14ac:dyDescent="0.5">
      <c r="A279" s="370" t="s">
        <v>209</v>
      </c>
      <c r="B279" s="386"/>
      <c r="C279" s="386"/>
      <c r="D279" s="385"/>
      <c r="E279" s="383"/>
      <c r="F279" s="383"/>
      <c r="G279" s="383"/>
      <c r="H279" s="384"/>
      <c r="I279" s="382"/>
      <c r="J279" s="371"/>
    </row>
    <row r="280" spans="1:10" ht="14.25" x14ac:dyDescent="0.45">
      <c r="A280" s="369"/>
      <c r="B280" s="386"/>
      <c r="C280" s="386"/>
      <c r="D280" s="385"/>
      <c r="E280" s="383"/>
      <c r="F280" s="383"/>
      <c r="G280" s="383"/>
      <c r="H280" s="384"/>
      <c r="I280" s="382"/>
      <c r="J280" s="371"/>
    </row>
    <row r="281" spans="1:10" ht="14.25" x14ac:dyDescent="0.45">
      <c r="A281" s="369" t="s">
        <v>155</v>
      </c>
      <c r="B281" s="386"/>
      <c r="C281" s="386"/>
      <c r="D281" s="385"/>
      <c r="E281" s="383"/>
      <c r="F281" s="383"/>
      <c r="G281" s="383"/>
      <c r="H281" s="384"/>
      <c r="I281" s="382"/>
      <c r="J281" s="371"/>
    </row>
    <row r="282" spans="1:10" ht="14.25" x14ac:dyDescent="0.45">
      <c r="A282" s="369"/>
      <c r="B282" s="386"/>
      <c r="C282" s="386"/>
      <c r="D282" s="385"/>
      <c r="E282" s="383"/>
      <c r="F282" s="383"/>
      <c r="G282" s="383"/>
      <c r="H282" s="384"/>
      <c r="I282" s="382"/>
      <c r="J282" s="371"/>
    </row>
    <row r="283" spans="1:10" ht="38.25" customHeight="1" x14ac:dyDescent="0.45">
      <c r="A283" s="539" t="s">
        <v>183</v>
      </c>
      <c r="B283" s="539"/>
      <c r="C283" s="539"/>
      <c r="D283" s="535"/>
      <c r="E283" s="422"/>
      <c r="F283" s="422"/>
      <c r="G283" s="422"/>
      <c r="H283" s="422"/>
      <c r="I283" s="422"/>
      <c r="J283" s="371"/>
    </row>
    <row r="284" spans="1:10" ht="14.25" x14ac:dyDescent="0.45">
      <c r="A284" s="421"/>
      <c r="B284" s="420"/>
      <c r="C284" s="420"/>
      <c r="D284" s="419"/>
      <c r="E284" s="415"/>
      <c r="F284" s="415"/>
      <c r="G284" s="415"/>
      <c r="H284" s="516"/>
      <c r="I284" s="414"/>
      <c r="J284" s="371"/>
    </row>
    <row r="285" spans="1:10" ht="38.25" customHeight="1" x14ac:dyDescent="0.45">
      <c r="A285" s="539" t="s">
        <v>208</v>
      </c>
      <c r="B285" s="539"/>
      <c r="C285" s="539"/>
      <c r="D285" s="535"/>
      <c r="E285" s="535"/>
      <c r="F285" s="535"/>
      <c r="G285" s="535"/>
      <c r="H285" s="535"/>
      <c r="I285" s="381"/>
      <c r="J285" s="371"/>
    </row>
    <row r="286" spans="1:10" ht="14.25" x14ac:dyDescent="0.45">
      <c r="A286" s="421"/>
      <c r="B286" s="420"/>
      <c r="C286" s="420"/>
      <c r="D286" s="419"/>
      <c r="E286" s="415"/>
      <c r="F286" s="415"/>
      <c r="G286" s="415"/>
      <c r="H286" s="516"/>
      <c r="I286" s="414"/>
      <c r="J286" s="371"/>
    </row>
    <row r="287" spans="1:10" ht="39" customHeight="1" x14ac:dyDescent="0.45">
      <c r="A287" s="539" t="s">
        <v>180</v>
      </c>
      <c r="B287" s="539"/>
      <c r="C287" s="539"/>
      <c r="D287" s="535"/>
      <c r="E287" s="535"/>
      <c r="F287" s="535"/>
      <c r="G287" s="535"/>
      <c r="H287" s="535"/>
      <c r="I287" s="381"/>
      <c r="J287" s="371"/>
    </row>
    <row r="288" spans="1:10" ht="14.25" x14ac:dyDescent="0.45">
      <c r="A288" s="418"/>
      <c r="B288" s="417"/>
      <c r="C288" s="417"/>
      <c r="D288" s="416"/>
      <c r="E288" s="415"/>
      <c r="F288" s="415"/>
      <c r="G288" s="415"/>
      <c r="H288" s="516"/>
      <c r="I288" s="414"/>
      <c r="J288" s="371"/>
    </row>
    <row r="289" spans="1:10" ht="14.25" x14ac:dyDescent="0.45">
      <c r="A289" s="369" t="s">
        <v>207</v>
      </c>
      <c r="B289" s="386"/>
      <c r="C289" s="386"/>
      <c r="D289" s="385"/>
      <c r="E289" s="383"/>
      <c r="F289" s="383"/>
      <c r="G289" s="383"/>
      <c r="H289" s="384"/>
      <c r="I289" s="382"/>
      <c r="J289" s="371"/>
    </row>
    <row r="290" spans="1:10" ht="14.25" x14ac:dyDescent="0.45">
      <c r="A290" s="369"/>
      <c r="B290" s="386"/>
      <c r="C290" s="386"/>
      <c r="D290" s="385"/>
      <c r="E290" s="383"/>
      <c r="F290" s="383"/>
      <c r="G290" s="383"/>
      <c r="H290" s="384"/>
      <c r="I290" s="382"/>
      <c r="J290" s="371"/>
    </row>
    <row r="291" spans="1:10" ht="14.25" x14ac:dyDescent="0.45">
      <c r="A291" s="544" t="s">
        <v>206</v>
      </c>
      <c r="B291" s="544"/>
      <c r="C291" s="405" t="s">
        <v>101</v>
      </c>
      <c r="D291" s="406">
        <v>15</v>
      </c>
      <c r="E291" s="383"/>
      <c r="F291" s="383"/>
      <c r="G291" s="383"/>
      <c r="H291" s="436"/>
      <c r="I291" s="372"/>
      <c r="J291" s="371"/>
    </row>
    <row r="292" spans="1:10" ht="14.25" x14ac:dyDescent="0.45">
      <c r="A292" s="544" t="s">
        <v>205</v>
      </c>
      <c r="B292" s="544"/>
      <c r="C292" s="405" t="s">
        <v>101</v>
      </c>
      <c r="D292" s="406">
        <v>15</v>
      </c>
      <c r="E292" s="383"/>
      <c r="F292" s="383"/>
      <c r="G292" s="383"/>
      <c r="H292" s="436"/>
      <c r="I292" s="372"/>
      <c r="J292" s="371"/>
    </row>
    <row r="293" spans="1:10" ht="14.25" x14ac:dyDescent="0.45">
      <c r="A293" s="544" t="s">
        <v>204</v>
      </c>
      <c r="B293" s="544"/>
      <c r="C293" s="405" t="s">
        <v>101</v>
      </c>
      <c r="D293" s="406">
        <v>15</v>
      </c>
      <c r="E293" s="383"/>
      <c r="F293" s="383"/>
      <c r="G293" s="383"/>
      <c r="H293" s="436"/>
      <c r="I293" s="372"/>
      <c r="J293" s="371"/>
    </row>
    <row r="294" spans="1:10" ht="14.25" x14ac:dyDescent="0.45">
      <c r="A294" s="544" t="s">
        <v>203</v>
      </c>
      <c r="B294" s="544"/>
      <c r="C294" s="405" t="s">
        <v>101</v>
      </c>
      <c r="D294" s="406">
        <v>15</v>
      </c>
      <c r="E294" s="383"/>
      <c r="F294" s="383"/>
      <c r="G294" s="383"/>
      <c r="H294" s="436"/>
      <c r="I294" s="372"/>
      <c r="J294" s="371"/>
    </row>
    <row r="295" spans="1:10" ht="14.25" x14ac:dyDescent="0.45">
      <c r="A295" s="544" t="s">
        <v>202</v>
      </c>
      <c r="B295" s="544"/>
      <c r="C295" s="405" t="s">
        <v>101</v>
      </c>
      <c r="D295" s="406">
        <v>15</v>
      </c>
      <c r="E295" s="383"/>
      <c r="F295" s="383"/>
      <c r="G295" s="383"/>
      <c r="H295" s="436"/>
      <c r="I295" s="372"/>
      <c r="J295" s="371"/>
    </row>
    <row r="296" spans="1:10" ht="14.25" x14ac:dyDescent="0.45">
      <c r="A296" s="544" t="s">
        <v>201</v>
      </c>
      <c r="B296" s="544"/>
      <c r="C296" s="405" t="s">
        <v>101</v>
      </c>
      <c r="D296" s="406">
        <v>15</v>
      </c>
      <c r="E296" s="383"/>
      <c r="F296" s="383"/>
      <c r="G296" s="383"/>
      <c r="H296" s="436"/>
      <c r="I296" s="372"/>
      <c r="J296" s="371"/>
    </row>
    <row r="297" spans="1:10" ht="14.25" x14ac:dyDescent="0.45">
      <c r="A297" s="544" t="s">
        <v>200</v>
      </c>
      <c r="B297" s="544"/>
      <c r="C297" s="405" t="s">
        <v>101</v>
      </c>
      <c r="D297" s="406">
        <v>15</v>
      </c>
      <c r="E297" s="383"/>
      <c r="F297" s="383"/>
      <c r="G297" s="383"/>
      <c r="H297" s="436"/>
      <c r="I297" s="372"/>
      <c r="J297" s="371"/>
    </row>
    <row r="298" spans="1:10" ht="14.25" x14ac:dyDescent="0.45">
      <c r="A298" s="544" t="s">
        <v>199</v>
      </c>
      <c r="B298" s="544"/>
      <c r="C298" s="405" t="s">
        <v>101</v>
      </c>
      <c r="D298" s="406">
        <v>30</v>
      </c>
      <c r="E298" s="383"/>
      <c r="F298" s="383"/>
      <c r="G298" s="383"/>
      <c r="H298" s="436"/>
      <c r="I298" s="372"/>
      <c r="J298" s="371"/>
    </row>
    <row r="299" spans="1:10" ht="14.25" x14ac:dyDescent="0.45">
      <c r="A299" s="544" t="s">
        <v>198</v>
      </c>
      <c r="B299" s="544"/>
      <c r="C299" s="405" t="s">
        <v>101</v>
      </c>
      <c r="D299" s="406">
        <v>30</v>
      </c>
      <c r="E299" s="383"/>
      <c r="F299" s="383"/>
      <c r="G299" s="383"/>
      <c r="H299" s="436"/>
      <c r="I299" s="372"/>
      <c r="J299" s="371"/>
    </row>
    <row r="300" spans="1:10" ht="14.25" x14ac:dyDescent="0.45">
      <c r="A300" s="544" t="s">
        <v>197</v>
      </c>
      <c r="B300" s="544"/>
      <c r="C300" s="405" t="s">
        <v>101</v>
      </c>
      <c r="D300" s="406">
        <v>30</v>
      </c>
      <c r="E300" s="383"/>
      <c r="F300" s="383"/>
      <c r="G300" s="383"/>
      <c r="H300" s="436"/>
      <c r="I300" s="372"/>
      <c r="J300" s="371"/>
    </row>
    <row r="301" spans="1:10" ht="14.25" x14ac:dyDescent="0.45">
      <c r="A301" s="545"/>
      <c r="B301" s="546"/>
      <c r="C301" s="405"/>
      <c r="D301" s="407"/>
      <c r="E301" s="372"/>
      <c r="F301" s="372"/>
      <c r="G301" s="372"/>
      <c r="H301" s="436"/>
      <c r="I301" s="372"/>
      <c r="J301" s="371"/>
    </row>
    <row r="302" spans="1:10" ht="14.25" x14ac:dyDescent="0.45">
      <c r="A302" s="545"/>
      <c r="B302" s="546"/>
      <c r="C302" s="405"/>
      <c r="D302" s="407"/>
      <c r="E302" s="372"/>
      <c r="F302" s="372"/>
      <c r="G302" s="372"/>
      <c r="H302" s="436"/>
      <c r="I302" s="372"/>
      <c r="J302" s="371"/>
    </row>
    <row r="303" spans="1:10" ht="14.65" thickBot="1" x14ac:dyDescent="0.5">
      <c r="A303" s="547"/>
      <c r="B303" s="548"/>
      <c r="C303" s="405"/>
      <c r="D303" s="407"/>
      <c r="E303" s="372"/>
      <c r="F303" s="372"/>
      <c r="G303" s="372"/>
      <c r="H303" s="436"/>
      <c r="I303" s="372"/>
      <c r="J303" s="371"/>
    </row>
    <row r="304" spans="1:10" ht="14.65" thickTop="1" x14ac:dyDescent="0.45">
      <c r="A304" s="413"/>
      <c r="B304" s="412"/>
      <c r="C304" s="412"/>
      <c r="D304" s="411"/>
      <c r="E304" s="383"/>
      <c r="F304" s="383"/>
      <c r="G304" s="383"/>
      <c r="H304" s="517"/>
      <c r="I304" s="403"/>
      <c r="J304" s="371"/>
    </row>
    <row r="305" spans="1:10" ht="14.25" x14ac:dyDescent="0.45">
      <c r="A305" s="369" t="s">
        <v>196</v>
      </c>
      <c r="B305" s="386"/>
      <c r="C305" s="386"/>
      <c r="D305" s="385"/>
      <c r="E305" s="383"/>
      <c r="F305" s="383"/>
      <c r="G305" s="383"/>
      <c r="H305" s="517"/>
      <c r="I305" s="403"/>
      <c r="J305" s="371"/>
    </row>
    <row r="306" spans="1:10" ht="14.25" x14ac:dyDescent="0.45">
      <c r="A306" s="410"/>
      <c r="B306" s="409"/>
      <c r="C306" s="409"/>
      <c r="D306" s="408"/>
      <c r="E306" s="383"/>
      <c r="F306" s="383"/>
      <c r="G306" s="383"/>
      <c r="H306" s="517"/>
      <c r="I306" s="403"/>
      <c r="J306" s="371"/>
    </row>
    <row r="307" spans="1:10" ht="14.25" x14ac:dyDescent="0.45">
      <c r="A307" s="549" t="s">
        <v>195</v>
      </c>
      <c r="B307" s="549"/>
      <c r="C307" s="405" t="s">
        <v>193</v>
      </c>
      <c r="D307" s="406">
        <v>1.5</v>
      </c>
      <c r="E307" s="383"/>
      <c r="F307" s="383"/>
      <c r="G307" s="383"/>
      <c r="H307" s="517"/>
      <c r="I307" s="403"/>
      <c r="J307" s="371"/>
    </row>
    <row r="308" spans="1:10" ht="14.25" x14ac:dyDescent="0.45">
      <c r="A308" s="549" t="s">
        <v>194</v>
      </c>
      <c r="B308" s="549"/>
      <c r="C308" s="405" t="s">
        <v>193</v>
      </c>
      <c r="D308" s="406">
        <v>19.559999999999999</v>
      </c>
      <c r="E308" s="383"/>
      <c r="F308" s="383"/>
      <c r="G308" s="383"/>
      <c r="H308" s="517"/>
      <c r="I308" s="403"/>
      <c r="J308" s="371"/>
    </row>
    <row r="309" spans="1:10" ht="14.25" x14ac:dyDescent="0.45">
      <c r="A309" s="549" t="s">
        <v>192</v>
      </c>
      <c r="B309" s="549"/>
      <c r="C309" s="405" t="s">
        <v>101</v>
      </c>
      <c r="D309" s="406">
        <v>30</v>
      </c>
      <c r="E309" s="383"/>
      <c r="F309" s="383"/>
      <c r="G309" s="383"/>
      <c r="H309" s="517"/>
      <c r="I309" s="403"/>
      <c r="J309" s="371"/>
    </row>
    <row r="310" spans="1:10" ht="14.25" x14ac:dyDescent="0.45">
      <c r="A310" s="549" t="s">
        <v>191</v>
      </c>
      <c r="B310" s="549"/>
      <c r="C310" s="405" t="s">
        <v>101</v>
      </c>
      <c r="D310" s="406">
        <v>65</v>
      </c>
      <c r="E310" s="383"/>
      <c r="F310" s="383"/>
      <c r="G310" s="383"/>
      <c r="H310" s="517"/>
      <c r="I310" s="403"/>
      <c r="J310" s="371"/>
    </row>
    <row r="311" spans="1:10" ht="14.25" x14ac:dyDescent="0.45">
      <c r="A311" s="549" t="s">
        <v>190</v>
      </c>
      <c r="B311" s="549"/>
      <c r="C311" s="405" t="s">
        <v>101</v>
      </c>
      <c r="D311" s="406">
        <v>185</v>
      </c>
      <c r="E311" s="383"/>
      <c r="F311" s="383"/>
      <c r="G311" s="383"/>
      <c r="H311" s="517"/>
      <c r="I311" s="403"/>
      <c r="J311" s="371"/>
    </row>
    <row r="312" spans="1:10" ht="14.25" x14ac:dyDescent="0.45">
      <c r="A312" s="549" t="s">
        <v>189</v>
      </c>
      <c r="B312" s="549"/>
      <c r="C312" s="405" t="s">
        <v>101</v>
      </c>
      <c r="D312" s="406">
        <v>185</v>
      </c>
      <c r="E312" s="383"/>
      <c r="F312" s="383"/>
      <c r="G312" s="383"/>
      <c r="H312" s="517"/>
      <c r="I312" s="403"/>
      <c r="J312" s="371"/>
    </row>
    <row r="313" spans="1:10" ht="14.25" x14ac:dyDescent="0.45">
      <c r="A313" s="549" t="s">
        <v>188</v>
      </c>
      <c r="B313" s="549"/>
      <c r="C313" s="405" t="s">
        <v>101</v>
      </c>
      <c r="D313" s="406">
        <v>415</v>
      </c>
      <c r="E313" s="383"/>
      <c r="F313" s="383"/>
      <c r="G313" s="383"/>
      <c r="H313" s="517"/>
      <c r="I313" s="403"/>
      <c r="J313" s="371"/>
    </row>
    <row r="314" spans="1:10" ht="14.25" x14ac:dyDescent="0.45">
      <c r="A314" s="549"/>
      <c r="B314" s="549"/>
      <c r="C314" s="405"/>
      <c r="D314" s="407"/>
      <c r="E314" s="383"/>
      <c r="F314" s="383"/>
      <c r="G314" s="383"/>
      <c r="H314" s="517"/>
      <c r="I314" s="403"/>
      <c r="J314" s="371"/>
    </row>
    <row r="315" spans="1:10" ht="14.25" x14ac:dyDescent="0.45">
      <c r="A315" s="549" t="s">
        <v>187</v>
      </c>
      <c r="B315" s="549"/>
      <c r="C315" s="405" t="s">
        <v>101</v>
      </c>
      <c r="D315" s="406">
        <v>65</v>
      </c>
      <c r="E315" s="383"/>
      <c r="F315" s="383"/>
      <c r="G315" s="383"/>
      <c r="H315" s="517"/>
      <c r="I315" s="403"/>
      <c r="J315" s="371"/>
    </row>
    <row r="316" spans="1:10" ht="14.25" x14ac:dyDescent="0.45">
      <c r="A316" s="549" t="s">
        <v>186</v>
      </c>
      <c r="B316" s="549"/>
      <c r="C316" s="405" t="s">
        <v>101</v>
      </c>
      <c r="D316" s="406">
        <v>185</v>
      </c>
      <c r="E316" s="383"/>
      <c r="F316" s="383"/>
      <c r="G316" s="383"/>
      <c r="H316" s="517"/>
      <c r="I316" s="403"/>
      <c r="J316" s="371"/>
    </row>
    <row r="317" spans="1:10" ht="14.25" x14ac:dyDescent="0.45">
      <c r="A317" s="549" t="s">
        <v>185</v>
      </c>
      <c r="B317" s="549"/>
      <c r="C317" s="405" t="s">
        <v>101</v>
      </c>
      <c r="D317" s="406">
        <v>22.35</v>
      </c>
      <c r="E317" s="383"/>
      <c r="F317" s="383"/>
      <c r="G317" s="383"/>
      <c r="H317" s="517"/>
      <c r="I317" s="403"/>
      <c r="J317" s="371"/>
    </row>
    <row r="318" spans="1:10" ht="14.25" x14ac:dyDescent="0.45">
      <c r="A318" s="545"/>
      <c r="B318" s="546"/>
      <c r="C318" s="405"/>
      <c r="D318" s="404"/>
      <c r="E318" s="383"/>
      <c r="F318" s="383"/>
      <c r="G318" s="383"/>
      <c r="H318" s="517"/>
      <c r="I318" s="403"/>
      <c r="J318" s="371"/>
    </row>
    <row r="319" spans="1:10" ht="14.25" x14ac:dyDescent="0.45">
      <c r="A319" s="545"/>
      <c r="B319" s="546"/>
      <c r="C319" s="405"/>
      <c r="D319" s="404"/>
      <c r="E319" s="383"/>
      <c r="F319" s="383"/>
      <c r="G319" s="383"/>
      <c r="H319" s="517"/>
      <c r="I319" s="403"/>
      <c r="J319" s="371"/>
    </row>
    <row r="320" spans="1:10" ht="14.25" x14ac:dyDescent="0.45">
      <c r="A320" s="545"/>
      <c r="B320" s="546"/>
      <c r="C320" s="405"/>
      <c r="D320" s="404"/>
      <c r="E320" s="383"/>
      <c r="F320" s="383"/>
      <c r="G320" s="383"/>
      <c r="H320" s="517"/>
      <c r="I320" s="403"/>
      <c r="J320" s="371"/>
    </row>
    <row r="321" spans="1:10" ht="14.25" x14ac:dyDescent="0.45">
      <c r="A321" s="402"/>
      <c r="B321" s="401"/>
      <c r="C321" s="401"/>
      <c r="D321" s="400"/>
      <c r="E321" s="399"/>
      <c r="F321" s="399"/>
      <c r="G321" s="383"/>
      <c r="H321" s="436"/>
      <c r="I321" s="372"/>
      <c r="J321" s="371"/>
    </row>
    <row r="322" spans="1:10" ht="17.649999999999999" x14ac:dyDescent="0.5">
      <c r="A322" s="370" t="s">
        <v>184</v>
      </c>
      <c r="B322" s="386"/>
      <c r="C322" s="386"/>
      <c r="D322" s="385"/>
      <c r="E322" s="383"/>
      <c r="F322" s="383"/>
      <c r="G322" s="383"/>
      <c r="H322" s="384"/>
      <c r="I322" s="382"/>
      <c r="J322" s="371"/>
    </row>
    <row r="323" spans="1:10" ht="14.25" x14ac:dyDescent="0.45">
      <c r="A323" s="369"/>
      <c r="B323" s="386"/>
      <c r="C323" s="386"/>
      <c r="D323" s="385"/>
      <c r="E323" s="383"/>
      <c r="F323" s="383"/>
      <c r="G323" s="383"/>
      <c r="H323" s="384"/>
      <c r="I323" s="382"/>
      <c r="J323" s="371"/>
    </row>
    <row r="324" spans="1:10" ht="36.75" customHeight="1" x14ac:dyDescent="0.45">
      <c r="A324" s="539" t="s">
        <v>183</v>
      </c>
      <c r="B324" s="539"/>
      <c r="C324" s="539"/>
      <c r="D324" s="535"/>
      <c r="E324" s="535"/>
      <c r="F324" s="535"/>
      <c r="G324" s="535"/>
      <c r="H324" s="535"/>
      <c r="I324" s="381"/>
      <c r="J324" s="371"/>
    </row>
    <row r="325" spans="1:10" ht="14.25" x14ac:dyDescent="0.45">
      <c r="A325" s="539"/>
      <c r="B325" s="539"/>
      <c r="C325" s="539"/>
      <c r="D325" s="535"/>
      <c r="E325" s="535"/>
      <c r="F325" s="535"/>
      <c r="G325" s="535"/>
      <c r="H325" s="535"/>
      <c r="I325" s="381"/>
      <c r="J325" s="371"/>
    </row>
    <row r="326" spans="1:10" ht="51" customHeight="1" x14ac:dyDescent="0.45">
      <c r="A326" s="539" t="s">
        <v>182</v>
      </c>
      <c r="B326" s="539"/>
      <c r="C326" s="539"/>
      <c r="D326" s="535"/>
      <c r="E326" s="535"/>
      <c r="F326" s="535"/>
      <c r="G326" s="535"/>
      <c r="H326" s="535"/>
      <c r="I326" s="381"/>
      <c r="J326" s="371"/>
    </row>
    <row r="327" spans="1:10" ht="14.25" x14ac:dyDescent="0.45">
      <c r="A327" s="539"/>
      <c r="B327" s="539"/>
      <c r="C327" s="539"/>
      <c r="D327" s="535"/>
      <c r="E327" s="535"/>
      <c r="F327" s="535"/>
      <c r="G327" s="535"/>
      <c r="H327" s="535"/>
      <c r="I327" s="381"/>
      <c r="J327" s="371"/>
    </row>
    <row r="328" spans="1:10" ht="27" customHeight="1" x14ac:dyDescent="0.45">
      <c r="A328" s="539" t="s">
        <v>181</v>
      </c>
      <c r="B328" s="539"/>
      <c r="C328" s="539"/>
      <c r="D328" s="535"/>
      <c r="E328" s="535"/>
      <c r="F328" s="535"/>
      <c r="G328" s="535"/>
      <c r="H328" s="535"/>
      <c r="I328" s="381"/>
      <c r="J328" s="371"/>
    </row>
    <row r="329" spans="1:10" ht="14.25" x14ac:dyDescent="0.45">
      <c r="A329" s="539"/>
      <c r="B329" s="539"/>
      <c r="C329" s="539"/>
      <c r="D329" s="535"/>
      <c r="E329" s="535"/>
      <c r="F329" s="535"/>
      <c r="G329" s="535"/>
      <c r="H329" s="535"/>
      <c r="I329" s="381"/>
      <c r="J329" s="371"/>
    </row>
    <row r="330" spans="1:10" ht="36.75" customHeight="1" x14ac:dyDescent="0.45">
      <c r="A330" s="539" t="s">
        <v>180</v>
      </c>
      <c r="B330" s="539"/>
      <c r="C330" s="539"/>
      <c r="D330" s="535"/>
      <c r="E330" s="535"/>
      <c r="F330" s="535"/>
      <c r="G330" s="535"/>
      <c r="H330" s="535"/>
      <c r="I330" s="381"/>
      <c r="J330" s="371"/>
    </row>
    <row r="331" spans="1:10" ht="14.25" x14ac:dyDescent="0.45">
      <c r="A331" s="539"/>
      <c r="B331" s="539"/>
      <c r="C331" s="539"/>
      <c r="D331" s="535"/>
      <c r="E331" s="535"/>
      <c r="F331" s="535"/>
      <c r="G331" s="535"/>
      <c r="H331" s="535"/>
      <c r="I331" s="381"/>
      <c r="J331" s="371"/>
    </row>
    <row r="332" spans="1:10" ht="24.75" customHeight="1" x14ac:dyDescent="0.45">
      <c r="A332" s="539" t="s">
        <v>179</v>
      </c>
      <c r="B332" s="539"/>
      <c r="C332" s="539"/>
      <c r="D332" s="535"/>
      <c r="E332" s="535"/>
      <c r="F332" s="535"/>
      <c r="G332" s="535"/>
      <c r="H332" s="535"/>
      <c r="I332" s="381"/>
      <c r="J332" s="371"/>
    </row>
    <row r="333" spans="1:10" ht="14.25" x14ac:dyDescent="0.45">
      <c r="A333" s="398"/>
      <c r="B333" s="386"/>
      <c r="C333" s="386"/>
      <c r="D333" s="385"/>
      <c r="E333" s="383"/>
      <c r="F333" s="383"/>
      <c r="G333" s="383"/>
      <c r="H333" s="384"/>
      <c r="I333" s="382"/>
      <c r="J333" s="371"/>
    </row>
    <row r="334" spans="1:10" ht="15" customHeight="1" x14ac:dyDescent="0.45">
      <c r="A334" s="540" t="s">
        <v>178</v>
      </c>
      <c r="B334" s="541"/>
      <c r="C334" s="393" t="s">
        <v>101</v>
      </c>
      <c r="D334" s="392">
        <v>100</v>
      </c>
      <c r="E334" s="542"/>
      <c r="F334" s="543"/>
      <c r="G334" s="396"/>
      <c r="H334" s="436"/>
      <c r="I334" s="372"/>
      <c r="J334" s="371"/>
    </row>
    <row r="335" spans="1:10" ht="14.25" x14ac:dyDescent="0.45">
      <c r="A335" s="540" t="s">
        <v>177</v>
      </c>
      <c r="B335" s="541"/>
      <c r="C335" s="393" t="s">
        <v>101</v>
      </c>
      <c r="D335" s="392">
        <v>20</v>
      </c>
      <c r="E335" s="391"/>
      <c r="F335" s="390"/>
      <c r="G335" s="396"/>
      <c r="H335" s="436"/>
      <c r="I335" s="372"/>
      <c r="J335" s="371"/>
    </row>
    <row r="336" spans="1:10" ht="14.25" x14ac:dyDescent="0.45">
      <c r="A336" s="540" t="s">
        <v>176</v>
      </c>
      <c r="B336" s="541"/>
      <c r="C336" s="393" t="s">
        <v>173</v>
      </c>
      <c r="D336" s="397">
        <v>0.5</v>
      </c>
      <c r="E336" s="391"/>
      <c r="F336" s="390"/>
      <c r="G336" s="396"/>
      <c r="H336" s="436"/>
      <c r="I336" s="372"/>
      <c r="J336" s="371"/>
    </row>
    <row r="337" spans="1:10" ht="14.25" x14ac:dyDescent="0.45">
      <c r="A337" s="540" t="s">
        <v>175</v>
      </c>
      <c r="B337" s="541"/>
      <c r="C337" s="393" t="s">
        <v>173</v>
      </c>
      <c r="D337" s="397">
        <v>0.3</v>
      </c>
      <c r="E337" s="391"/>
      <c r="F337" s="390"/>
      <c r="G337" s="396"/>
      <c r="H337" s="436"/>
      <c r="I337" s="372"/>
      <c r="J337" s="371"/>
    </row>
    <row r="338" spans="1:10" ht="14.25" x14ac:dyDescent="0.45">
      <c r="A338" s="540" t="s">
        <v>174</v>
      </c>
      <c r="B338" s="541"/>
      <c r="C338" s="393" t="s">
        <v>173</v>
      </c>
      <c r="D338" s="397">
        <v>-0.3</v>
      </c>
      <c r="E338" s="391"/>
      <c r="F338" s="390"/>
      <c r="G338" s="396"/>
      <c r="H338" s="436"/>
      <c r="I338" s="372"/>
      <c r="J338" s="371"/>
    </row>
    <row r="339" spans="1:10" ht="14.25" x14ac:dyDescent="0.45">
      <c r="A339" s="540" t="s">
        <v>172</v>
      </c>
      <c r="B339" s="541"/>
      <c r="C339" s="375"/>
      <c r="D339" s="395"/>
      <c r="E339" s="391"/>
      <c r="F339" s="390"/>
      <c r="G339" s="396"/>
      <c r="H339" s="436"/>
      <c r="I339" s="372"/>
      <c r="J339" s="371"/>
    </row>
    <row r="340" spans="1:10" ht="14.25" x14ac:dyDescent="0.45">
      <c r="A340" s="537" t="s">
        <v>171</v>
      </c>
      <c r="B340" s="538"/>
      <c r="C340" s="393" t="s">
        <v>101</v>
      </c>
      <c r="D340" s="392">
        <v>0.25</v>
      </c>
      <c r="E340" s="391"/>
      <c r="F340" s="390"/>
      <c r="G340" s="389"/>
      <c r="H340" s="436"/>
      <c r="I340" s="372"/>
      <c r="J340" s="371"/>
    </row>
    <row r="341" spans="1:10" ht="14.25" x14ac:dyDescent="0.45">
      <c r="A341" s="537" t="s">
        <v>170</v>
      </c>
      <c r="B341" s="538"/>
      <c r="C341" s="393" t="s">
        <v>101</v>
      </c>
      <c r="D341" s="392">
        <v>0.5</v>
      </c>
      <c r="E341" s="391"/>
      <c r="F341" s="390"/>
      <c r="G341" s="389"/>
      <c r="H341" s="436"/>
      <c r="I341" s="372"/>
      <c r="J341" s="371"/>
    </row>
    <row r="342" spans="1:10" ht="15" customHeight="1" x14ac:dyDescent="0.45">
      <c r="A342" s="540" t="s">
        <v>169</v>
      </c>
      <c r="B342" s="541"/>
      <c r="C342" s="375"/>
      <c r="D342" s="395"/>
      <c r="E342" s="391"/>
      <c r="F342" s="390"/>
      <c r="G342" s="394"/>
      <c r="H342" s="436"/>
      <c r="I342" s="372"/>
      <c r="J342" s="371"/>
    </row>
    <row r="343" spans="1:10" ht="15" customHeight="1" x14ac:dyDescent="0.45">
      <c r="A343" s="540" t="s">
        <v>168</v>
      </c>
      <c r="B343" s="541"/>
      <c r="C343" s="375"/>
      <c r="D343" s="395"/>
      <c r="E343" s="391"/>
      <c r="F343" s="390"/>
      <c r="G343" s="394"/>
      <c r="H343" s="436"/>
      <c r="I343" s="372"/>
      <c r="J343" s="371"/>
    </row>
    <row r="344" spans="1:10" ht="15" customHeight="1" x14ac:dyDescent="0.45">
      <c r="A344" s="540" t="s">
        <v>167</v>
      </c>
      <c r="B344" s="541"/>
      <c r="C344" s="375"/>
      <c r="D344" s="395"/>
      <c r="E344" s="391"/>
      <c r="F344" s="390"/>
      <c r="G344" s="394"/>
      <c r="H344" s="436"/>
      <c r="I344" s="372"/>
      <c r="J344" s="371"/>
    </row>
    <row r="345" spans="1:10" ht="14.25" x14ac:dyDescent="0.45">
      <c r="A345" s="537" t="s">
        <v>166</v>
      </c>
      <c r="B345" s="538"/>
      <c r="C345" s="393" t="s">
        <v>101</v>
      </c>
      <c r="D345" s="392" t="s">
        <v>165</v>
      </c>
      <c r="E345" s="391"/>
      <c r="F345" s="390"/>
      <c r="G345" s="389"/>
      <c r="H345" s="436"/>
      <c r="I345" s="372"/>
      <c r="J345" s="371"/>
    </row>
    <row r="346" spans="1:10" ht="15" customHeight="1" x14ac:dyDescent="0.45">
      <c r="A346" s="537" t="s">
        <v>164</v>
      </c>
      <c r="B346" s="538"/>
      <c r="C346" s="393" t="s">
        <v>101</v>
      </c>
      <c r="D346" s="392">
        <v>2</v>
      </c>
      <c r="E346" s="391"/>
      <c r="F346" s="390"/>
      <c r="G346" s="389"/>
      <c r="H346" s="436"/>
      <c r="I346" s="372"/>
      <c r="J346" s="371"/>
    </row>
    <row r="347" spans="1:10" ht="14.25" x14ac:dyDescent="0.45">
      <c r="A347" s="369"/>
      <c r="B347" s="386"/>
      <c r="C347" s="388"/>
      <c r="D347" s="385"/>
      <c r="E347" s="383"/>
      <c r="F347" s="383"/>
      <c r="G347" s="383"/>
      <c r="H347" s="384"/>
      <c r="I347" s="382"/>
      <c r="J347" s="371"/>
    </row>
    <row r="348" spans="1:10" ht="20.65" x14ac:dyDescent="0.6">
      <c r="A348" s="387" t="s">
        <v>163</v>
      </c>
      <c r="B348" s="386"/>
      <c r="C348" s="386"/>
      <c r="D348" s="385"/>
      <c r="E348" s="383"/>
      <c r="F348" s="383"/>
      <c r="G348" s="383"/>
      <c r="H348" s="384"/>
      <c r="I348" s="382"/>
      <c r="J348" s="371"/>
    </row>
    <row r="349" spans="1:10" ht="14.25" x14ac:dyDescent="0.45">
      <c r="A349" s="7"/>
      <c r="B349" s="7"/>
      <c r="C349" s="7"/>
      <c r="D349" s="384"/>
      <c r="E349" s="383"/>
      <c r="F349" s="383"/>
      <c r="G349" s="383"/>
      <c r="H349" s="384"/>
      <c r="I349" s="382"/>
      <c r="J349" s="371"/>
    </row>
    <row r="350" spans="1:10" ht="27.75" customHeight="1" x14ac:dyDescent="0.45">
      <c r="A350" s="539" t="s">
        <v>162</v>
      </c>
      <c r="B350" s="539"/>
      <c r="C350" s="539"/>
      <c r="D350" s="535"/>
      <c r="E350" s="535"/>
      <c r="F350" s="535"/>
      <c r="G350" s="535"/>
      <c r="H350" s="535"/>
      <c r="I350" s="381"/>
      <c r="J350" s="371"/>
    </row>
    <row r="351" spans="1:10" ht="14.25" x14ac:dyDescent="0.45">
      <c r="A351" s="380"/>
      <c r="B351" s="375"/>
      <c r="C351" s="375"/>
      <c r="D351" s="379"/>
      <c r="E351" s="373"/>
      <c r="F351" s="373"/>
      <c r="G351" s="373"/>
      <c r="H351" s="379"/>
      <c r="I351" s="378"/>
      <c r="J351" s="371"/>
    </row>
    <row r="352" spans="1:10" ht="14.25" x14ac:dyDescent="0.45">
      <c r="A352" s="375"/>
      <c r="B352" s="375"/>
      <c r="C352" s="375"/>
      <c r="D352" s="379"/>
      <c r="E352" s="372"/>
      <c r="F352" s="373"/>
      <c r="G352" s="373"/>
      <c r="H352" s="379"/>
      <c r="I352" s="378"/>
      <c r="J352" s="371"/>
    </row>
    <row r="353" spans="1:10" ht="14.25" x14ac:dyDescent="0.45">
      <c r="A353" s="536" t="s">
        <v>161</v>
      </c>
      <c r="B353" s="536"/>
      <c r="C353" s="375"/>
      <c r="D353" s="377">
        <v>1.0486</v>
      </c>
      <c r="E353" s="372"/>
      <c r="F353" s="373"/>
      <c r="G353" s="373"/>
      <c r="H353" s="379"/>
      <c r="I353" s="372"/>
      <c r="J353" s="371"/>
    </row>
    <row r="354" spans="1:10" ht="14.25" x14ac:dyDescent="0.45">
      <c r="A354" s="536" t="s">
        <v>160</v>
      </c>
      <c r="B354" s="536"/>
      <c r="C354" s="375"/>
      <c r="D354" s="377">
        <v>1.0145</v>
      </c>
      <c r="E354" s="372"/>
      <c r="F354" s="373"/>
      <c r="G354" s="373"/>
      <c r="H354" s="379"/>
      <c r="I354" s="372"/>
      <c r="J354" s="371"/>
    </row>
    <row r="355" spans="1:10" ht="14.25" x14ac:dyDescent="0.45">
      <c r="A355" s="536" t="s">
        <v>159</v>
      </c>
      <c r="B355" s="536"/>
      <c r="C355" s="375"/>
      <c r="D355" s="377">
        <v>1.044</v>
      </c>
      <c r="E355" s="372"/>
      <c r="F355" s="373"/>
      <c r="G355" s="373"/>
      <c r="H355" s="379"/>
      <c r="I355" s="372"/>
      <c r="J355" s="371"/>
    </row>
    <row r="356" spans="1:10" ht="14.25" x14ac:dyDescent="0.45">
      <c r="A356" s="536" t="s">
        <v>158</v>
      </c>
      <c r="B356" s="536"/>
      <c r="C356" s="375"/>
      <c r="D356" s="377">
        <v>1.0044999999999999</v>
      </c>
      <c r="E356" s="372"/>
      <c r="F356" s="373"/>
      <c r="G356" s="373"/>
      <c r="H356" s="379"/>
      <c r="I356" s="372"/>
      <c r="J356" s="371"/>
    </row>
    <row r="357" spans="1:10" ht="14.25" x14ac:dyDescent="0.45">
      <c r="A357" s="536"/>
      <c r="B357" s="536"/>
      <c r="C357" s="375"/>
      <c r="D357" s="376"/>
      <c r="E357" s="372"/>
      <c r="F357" s="373"/>
      <c r="G357" s="373"/>
      <c r="H357" s="379"/>
      <c r="I357" s="372"/>
      <c r="J357" s="371"/>
    </row>
    <row r="358" spans="1:10" ht="14.25" x14ac:dyDescent="0.45">
      <c r="A358" s="536"/>
      <c r="B358" s="536"/>
      <c r="C358" s="375"/>
      <c r="D358" s="374"/>
      <c r="E358" s="372"/>
      <c r="F358" s="373"/>
      <c r="G358" s="373"/>
      <c r="H358" s="379"/>
      <c r="I358" s="372"/>
      <c r="J358" s="371"/>
    </row>
    <row r="359" spans="1:10" x14ac:dyDescent="0.35">
      <c r="D359" s="358"/>
      <c r="E359" s="357"/>
      <c r="F359" s="357"/>
      <c r="G359" s="357"/>
      <c r="H359" s="358"/>
      <c r="I359" s="357"/>
    </row>
    <row r="360" spans="1:10" x14ac:dyDescent="0.35">
      <c r="D360" s="358"/>
      <c r="E360" s="357"/>
      <c r="F360" s="357"/>
      <c r="G360" s="357"/>
      <c r="H360" s="358"/>
      <c r="I360" s="357"/>
    </row>
    <row r="361" spans="1:10" ht="17.649999999999999" x14ac:dyDescent="0.5">
      <c r="A361" s="370" t="s">
        <v>157</v>
      </c>
      <c r="D361" s="358"/>
      <c r="E361" s="357"/>
      <c r="F361" s="357"/>
      <c r="G361" s="357"/>
      <c r="H361" s="358"/>
      <c r="I361" s="357"/>
    </row>
    <row r="362" spans="1:10" ht="27" customHeight="1" x14ac:dyDescent="0.35">
      <c r="A362" s="579" t="s">
        <v>156</v>
      </c>
      <c r="B362" s="579"/>
      <c r="C362" s="579"/>
      <c r="D362" s="580"/>
      <c r="E362" s="357"/>
      <c r="F362" s="357"/>
      <c r="G362" s="357"/>
      <c r="H362" s="358"/>
      <c r="I362" s="357"/>
    </row>
    <row r="363" spans="1:10" x14ac:dyDescent="0.35">
      <c r="D363" s="358"/>
      <c r="E363" s="357"/>
      <c r="F363" s="357"/>
      <c r="G363" s="357"/>
      <c r="H363" s="358"/>
      <c r="I363" s="357"/>
    </row>
    <row r="364" spans="1:10" ht="13.15" x14ac:dyDescent="0.4">
      <c r="A364" s="369" t="s">
        <v>155</v>
      </c>
      <c r="D364" s="358"/>
      <c r="E364" s="357"/>
      <c r="F364" s="357"/>
      <c r="G364" s="357"/>
      <c r="H364" s="358"/>
      <c r="I364" s="357"/>
    </row>
    <row r="365" spans="1:10" x14ac:dyDescent="0.35">
      <c r="D365" s="358"/>
      <c r="E365" s="357"/>
      <c r="F365" s="357"/>
      <c r="G365" s="357"/>
      <c r="H365" s="358"/>
      <c r="I365" s="357"/>
    </row>
    <row r="366" spans="1:10" ht="30.75" customHeight="1" x14ac:dyDescent="0.35">
      <c r="A366" s="575" t="s">
        <v>154</v>
      </c>
      <c r="B366" s="575"/>
      <c r="C366" s="575"/>
      <c r="D366" s="576"/>
      <c r="E366" s="357"/>
      <c r="F366" s="357"/>
      <c r="G366" s="357"/>
      <c r="H366" s="358"/>
      <c r="I366" s="357"/>
    </row>
    <row r="367" spans="1:10" x14ac:dyDescent="0.35">
      <c r="D367" s="358"/>
      <c r="E367" s="357"/>
      <c r="F367" s="357"/>
      <c r="G367" s="357"/>
      <c r="H367" s="358"/>
      <c r="I367" s="357"/>
    </row>
    <row r="368" spans="1:10" ht="36" customHeight="1" x14ac:dyDescent="0.35">
      <c r="A368" s="575" t="s">
        <v>153</v>
      </c>
      <c r="B368" s="575"/>
      <c r="C368" s="575"/>
      <c r="D368" s="576"/>
      <c r="E368" s="357"/>
      <c r="F368" s="357"/>
      <c r="G368" s="357"/>
      <c r="H368" s="358"/>
      <c r="I368" s="357"/>
    </row>
    <row r="369" spans="1:9" x14ac:dyDescent="0.35">
      <c r="D369" s="358"/>
      <c r="E369" s="357"/>
      <c r="F369" s="357"/>
      <c r="G369" s="357"/>
      <c r="H369" s="358"/>
      <c r="I369" s="357"/>
    </row>
    <row r="370" spans="1:9" x14ac:dyDescent="0.35">
      <c r="A370" s="368" t="s">
        <v>152</v>
      </c>
      <c r="D370" s="358"/>
      <c r="E370" s="357"/>
      <c r="F370" s="357"/>
      <c r="G370" s="357"/>
      <c r="H370" s="358"/>
      <c r="I370" s="357"/>
    </row>
    <row r="371" spans="1:9" ht="17.25" customHeight="1" x14ac:dyDescent="0.35">
      <c r="A371" s="581" t="s">
        <v>151</v>
      </c>
      <c r="B371" s="581"/>
      <c r="C371" s="581"/>
      <c r="D371" s="582"/>
      <c r="E371" s="357"/>
      <c r="F371" s="357"/>
      <c r="G371" s="357"/>
      <c r="H371" s="358"/>
      <c r="I371" s="357"/>
    </row>
    <row r="372" spans="1:9" ht="45" customHeight="1" x14ac:dyDescent="0.35">
      <c r="A372" s="575" t="s">
        <v>150</v>
      </c>
      <c r="B372" s="575"/>
      <c r="C372" s="575"/>
      <c r="D372" s="576"/>
      <c r="E372" s="357"/>
      <c r="F372" s="357"/>
      <c r="G372" s="357"/>
      <c r="H372" s="358"/>
      <c r="I372" s="357"/>
    </row>
    <row r="373" spans="1:9" ht="28.5" customHeight="1" x14ac:dyDescent="0.35">
      <c r="A373" s="575" t="s">
        <v>149</v>
      </c>
      <c r="B373" s="575"/>
      <c r="C373" s="575"/>
      <c r="D373" s="576"/>
      <c r="E373" s="357"/>
      <c r="F373" s="357"/>
      <c r="G373" s="357"/>
      <c r="H373" s="358"/>
      <c r="I373" s="357"/>
    </row>
    <row r="374" spans="1:9" ht="28.5" customHeight="1" x14ac:dyDescent="0.35">
      <c r="A374" s="575" t="s">
        <v>148</v>
      </c>
      <c r="B374" s="575"/>
      <c r="C374" s="575"/>
      <c r="D374" s="576"/>
      <c r="E374" s="357"/>
      <c r="F374" s="357"/>
      <c r="G374" s="357"/>
      <c r="H374" s="358"/>
      <c r="I374" s="357"/>
    </row>
    <row r="375" spans="1:9" ht="24.75" customHeight="1" x14ac:dyDescent="0.35">
      <c r="A375" s="575" t="s">
        <v>147</v>
      </c>
      <c r="B375" s="575"/>
      <c r="C375" s="575"/>
      <c r="D375" s="576"/>
      <c r="E375" s="357"/>
      <c r="F375" s="357"/>
      <c r="G375" s="357"/>
      <c r="H375" s="358"/>
      <c r="I375" s="357"/>
    </row>
    <row r="376" spans="1:9" x14ac:dyDescent="0.35">
      <c r="D376" s="358"/>
      <c r="E376" s="357"/>
      <c r="F376" s="357"/>
      <c r="G376" s="357"/>
      <c r="H376" s="358"/>
      <c r="I376" s="357"/>
    </row>
    <row r="377" spans="1:9" ht="13.15" x14ac:dyDescent="0.35">
      <c r="A377" s="367" t="s">
        <v>146</v>
      </c>
      <c r="D377" s="358"/>
      <c r="E377" s="357"/>
      <c r="F377" s="357"/>
      <c r="G377" s="357"/>
      <c r="H377" s="358"/>
      <c r="I377" s="357"/>
    </row>
    <row r="378" spans="1:9" x14ac:dyDescent="0.35">
      <c r="D378" s="358"/>
      <c r="E378" s="357"/>
      <c r="F378" s="357"/>
      <c r="G378" s="357"/>
      <c r="H378" s="358"/>
      <c r="I378" s="357"/>
    </row>
    <row r="379" spans="1:9" x14ac:dyDescent="0.35">
      <c r="A379" s="362" t="s">
        <v>145</v>
      </c>
      <c r="D379" s="358"/>
      <c r="E379" s="357"/>
      <c r="F379" s="357"/>
      <c r="G379" s="357"/>
      <c r="H379" s="358"/>
      <c r="I379" s="357"/>
    </row>
    <row r="380" spans="1:9" x14ac:dyDescent="0.35">
      <c r="A380" s="361" t="s">
        <v>144</v>
      </c>
      <c r="D380" s="358"/>
      <c r="E380" s="357"/>
      <c r="F380" s="357"/>
      <c r="G380" s="357"/>
      <c r="H380" s="358"/>
      <c r="I380" s="357"/>
    </row>
    <row r="381" spans="1:9" x14ac:dyDescent="0.35">
      <c r="A381" s="361" t="s">
        <v>143</v>
      </c>
      <c r="D381" s="358"/>
      <c r="E381" s="357"/>
      <c r="F381" s="357"/>
      <c r="G381" s="357"/>
      <c r="H381" s="358"/>
      <c r="I381" s="357"/>
    </row>
    <row r="382" spans="1:9" x14ac:dyDescent="0.35">
      <c r="A382" s="361" t="s">
        <v>142</v>
      </c>
      <c r="D382" s="358"/>
      <c r="E382" s="357"/>
      <c r="F382" s="357"/>
      <c r="G382" s="357"/>
      <c r="H382" s="358"/>
      <c r="I382" s="357"/>
    </row>
    <row r="383" spans="1:9" x14ac:dyDescent="0.35">
      <c r="A383" s="361" t="s">
        <v>141</v>
      </c>
      <c r="D383" s="358"/>
      <c r="E383" s="357"/>
      <c r="F383" s="357"/>
      <c r="G383" s="357"/>
      <c r="H383" s="358"/>
      <c r="I383" s="357"/>
    </row>
    <row r="384" spans="1:9" x14ac:dyDescent="0.35">
      <c r="A384" s="361" t="s">
        <v>140</v>
      </c>
      <c r="D384" s="358"/>
      <c r="E384" s="357"/>
      <c r="F384" s="357"/>
      <c r="G384" s="357"/>
      <c r="H384" s="358"/>
      <c r="I384" s="357"/>
    </row>
    <row r="385" spans="1:9" x14ac:dyDescent="0.35">
      <c r="A385" s="364" t="s">
        <v>102</v>
      </c>
      <c r="C385" s="364" t="s">
        <v>101</v>
      </c>
      <c r="D385" s="363">
        <v>-30</v>
      </c>
      <c r="E385" s="357"/>
      <c r="F385" s="357"/>
      <c r="G385" s="357"/>
      <c r="H385" s="358"/>
      <c r="I385" s="357"/>
    </row>
    <row r="386" spans="1:9" x14ac:dyDescent="0.35">
      <c r="D386" s="358"/>
      <c r="E386" s="357"/>
      <c r="F386" s="357"/>
      <c r="G386" s="357"/>
      <c r="H386" s="358"/>
      <c r="I386" s="357"/>
    </row>
    <row r="387" spans="1:9" x14ac:dyDescent="0.35">
      <c r="A387" s="362" t="s">
        <v>139</v>
      </c>
      <c r="D387" s="358"/>
      <c r="E387" s="357"/>
      <c r="F387" s="357"/>
      <c r="G387" s="357"/>
      <c r="H387" s="358"/>
      <c r="I387" s="357"/>
    </row>
    <row r="388" spans="1:9" x14ac:dyDescent="0.35">
      <c r="A388" s="361" t="s">
        <v>138</v>
      </c>
      <c r="D388" s="358"/>
      <c r="E388" s="357"/>
      <c r="F388" s="357"/>
      <c r="G388" s="357"/>
      <c r="H388" s="358"/>
      <c r="I388" s="357"/>
    </row>
    <row r="389" spans="1:9" x14ac:dyDescent="0.35">
      <c r="A389" s="361" t="s">
        <v>137</v>
      </c>
      <c r="D389" s="358"/>
      <c r="E389" s="357"/>
      <c r="F389" s="357"/>
      <c r="G389" s="357"/>
      <c r="H389" s="358"/>
      <c r="I389" s="357"/>
    </row>
    <row r="390" spans="1:9" x14ac:dyDescent="0.35">
      <c r="A390" s="361" t="s">
        <v>136</v>
      </c>
      <c r="D390" s="358"/>
      <c r="E390" s="357"/>
      <c r="F390" s="357"/>
      <c r="G390" s="357"/>
      <c r="H390" s="358"/>
      <c r="I390" s="357"/>
    </row>
    <row r="391" spans="1:9" x14ac:dyDescent="0.35">
      <c r="A391" s="361" t="s">
        <v>135</v>
      </c>
      <c r="D391" s="358"/>
      <c r="E391" s="357"/>
      <c r="F391" s="357"/>
      <c r="G391" s="357"/>
      <c r="H391" s="358"/>
      <c r="I391" s="357"/>
    </row>
    <row r="392" spans="1:9" x14ac:dyDescent="0.35">
      <c r="A392" s="360" t="s">
        <v>102</v>
      </c>
      <c r="C392" s="360" t="s">
        <v>101</v>
      </c>
      <c r="D392" s="359">
        <v>-34</v>
      </c>
      <c r="E392" s="357"/>
      <c r="F392" s="357"/>
      <c r="G392" s="357"/>
      <c r="H392" s="358"/>
      <c r="I392" s="357"/>
    </row>
    <row r="393" spans="1:9" x14ac:dyDescent="0.35">
      <c r="A393" s="360"/>
      <c r="C393" s="360"/>
      <c r="D393" s="358"/>
      <c r="E393" s="357"/>
      <c r="F393" s="357"/>
      <c r="G393" s="357"/>
      <c r="H393" s="358"/>
      <c r="I393" s="357"/>
    </row>
    <row r="394" spans="1:9" x14ac:dyDescent="0.35">
      <c r="A394" s="362" t="s">
        <v>134</v>
      </c>
      <c r="D394" s="358"/>
      <c r="E394" s="357"/>
      <c r="F394" s="357"/>
      <c r="G394" s="357"/>
      <c r="H394" s="358"/>
      <c r="I394" s="357"/>
    </row>
    <row r="395" spans="1:9" x14ac:dyDescent="0.35">
      <c r="A395" s="361" t="s">
        <v>133</v>
      </c>
      <c r="D395" s="358"/>
      <c r="E395" s="357"/>
      <c r="F395" s="357"/>
      <c r="G395" s="357"/>
      <c r="H395" s="358"/>
      <c r="I395" s="357"/>
    </row>
    <row r="396" spans="1:9" x14ac:dyDescent="0.35">
      <c r="A396" s="361" t="s">
        <v>132</v>
      </c>
      <c r="D396" s="358"/>
      <c r="E396" s="357"/>
      <c r="F396" s="357"/>
      <c r="G396" s="357"/>
      <c r="H396" s="358"/>
      <c r="I396" s="357"/>
    </row>
    <row r="397" spans="1:9" x14ac:dyDescent="0.35">
      <c r="A397" s="361" t="s">
        <v>131</v>
      </c>
      <c r="D397" s="358"/>
      <c r="E397" s="357"/>
      <c r="F397" s="357"/>
      <c r="G397" s="357"/>
      <c r="H397" s="358"/>
      <c r="I397" s="357"/>
    </row>
    <row r="398" spans="1:9" x14ac:dyDescent="0.35">
      <c r="A398" s="361" t="s">
        <v>130</v>
      </c>
      <c r="D398" s="358"/>
      <c r="E398" s="357"/>
      <c r="F398" s="357"/>
      <c r="G398" s="357"/>
      <c r="H398" s="358"/>
      <c r="I398" s="357"/>
    </row>
    <row r="399" spans="1:9" x14ac:dyDescent="0.35">
      <c r="A399" s="364" t="s">
        <v>102</v>
      </c>
      <c r="C399" s="364" t="s">
        <v>101</v>
      </c>
      <c r="D399" s="363">
        <v>-38</v>
      </c>
      <c r="E399" s="357"/>
      <c r="F399" s="357"/>
      <c r="G399" s="357"/>
      <c r="H399" s="358"/>
      <c r="I399" s="357"/>
    </row>
    <row r="400" spans="1:9" x14ac:dyDescent="0.35">
      <c r="D400" s="358"/>
      <c r="E400" s="357"/>
      <c r="F400" s="357"/>
      <c r="G400" s="357"/>
      <c r="H400" s="358"/>
      <c r="I400" s="357"/>
    </row>
    <row r="401" spans="1:9" x14ac:dyDescent="0.35">
      <c r="A401" s="362" t="s">
        <v>129</v>
      </c>
      <c r="D401" s="358"/>
      <c r="E401" s="357"/>
      <c r="F401" s="357"/>
      <c r="G401" s="357"/>
      <c r="H401" s="358"/>
      <c r="I401" s="357"/>
    </row>
    <row r="402" spans="1:9" x14ac:dyDescent="0.35">
      <c r="A402" s="361" t="s">
        <v>128</v>
      </c>
      <c r="D402" s="358"/>
      <c r="E402" s="357"/>
      <c r="F402" s="357"/>
      <c r="G402" s="357"/>
      <c r="H402" s="358"/>
      <c r="I402" s="357"/>
    </row>
    <row r="403" spans="1:9" x14ac:dyDescent="0.35">
      <c r="A403" s="361" t="s">
        <v>127</v>
      </c>
      <c r="D403" s="358"/>
      <c r="E403" s="357"/>
      <c r="F403" s="357"/>
      <c r="G403" s="357"/>
      <c r="H403" s="358"/>
      <c r="I403" s="357"/>
    </row>
    <row r="404" spans="1:9" x14ac:dyDescent="0.35">
      <c r="A404" s="361" t="s">
        <v>126</v>
      </c>
      <c r="D404" s="358"/>
      <c r="E404" s="357"/>
      <c r="F404" s="357"/>
      <c r="G404" s="357"/>
      <c r="H404" s="358"/>
      <c r="I404" s="357"/>
    </row>
    <row r="405" spans="1:9" x14ac:dyDescent="0.35">
      <c r="A405" s="364" t="s">
        <v>102</v>
      </c>
      <c r="C405" s="364" t="s">
        <v>101</v>
      </c>
      <c r="D405" s="363">
        <v>-42</v>
      </c>
      <c r="E405" s="357"/>
      <c r="F405" s="357"/>
      <c r="G405" s="357"/>
      <c r="H405" s="358"/>
      <c r="I405" s="357"/>
    </row>
    <row r="406" spans="1:9" x14ac:dyDescent="0.35">
      <c r="D406" s="358"/>
      <c r="E406" s="357"/>
      <c r="F406" s="357"/>
      <c r="G406" s="357"/>
      <c r="H406" s="358"/>
      <c r="I406" s="357"/>
    </row>
    <row r="407" spans="1:9" x14ac:dyDescent="0.35">
      <c r="A407" s="362" t="s">
        <v>125</v>
      </c>
      <c r="D407" s="358"/>
      <c r="E407" s="357"/>
      <c r="F407" s="357"/>
      <c r="G407" s="357"/>
      <c r="H407" s="358"/>
      <c r="I407" s="357"/>
    </row>
    <row r="408" spans="1:9" x14ac:dyDescent="0.35">
      <c r="A408" s="361" t="s">
        <v>124</v>
      </c>
      <c r="D408" s="358"/>
      <c r="E408" s="357"/>
      <c r="F408" s="357"/>
      <c r="G408" s="357"/>
      <c r="H408" s="358"/>
      <c r="I408" s="357"/>
    </row>
    <row r="409" spans="1:9" x14ac:dyDescent="0.35">
      <c r="A409" s="361" t="s">
        <v>110</v>
      </c>
      <c r="D409" s="358"/>
      <c r="E409" s="357"/>
      <c r="F409" s="357"/>
      <c r="G409" s="357"/>
      <c r="H409" s="358"/>
      <c r="I409" s="357"/>
    </row>
    <row r="410" spans="1:9" x14ac:dyDescent="0.35">
      <c r="A410" s="361" t="s">
        <v>106</v>
      </c>
      <c r="D410" s="358"/>
      <c r="E410" s="357"/>
      <c r="F410" s="357"/>
      <c r="G410" s="357"/>
      <c r="H410" s="358"/>
      <c r="I410" s="357"/>
    </row>
    <row r="411" spans="1:9" x14ac:dyDescent="0.35">
      <c r="A411" s="361" t="s">
        <v>105</v>
      </c>
      <c r="D411" s="358"/>
      <c r="E411" s="357"/>
      <c r="F411" s="357"/>
      <c r="G411" s="357"/>
      <c r="H411" s="358"/>
      <c r="I411" s="357"/>
    </row>
    <row r="412" spans="1:9" x14ac:dyDescent="0.35">
      <c r="A412" s="361" t="s">
        <v>104</v>
      </c>
      <c r="D412" s="358"/>
      <c r="E412" s="357"/>
      <c r="F412" s="357"/>
      <c r="G412" s="357"/>
      <c r="H412" s="358"/>
      <c r="I412" s="357"/>
    </row>
    <row r="413" spans="1:9" x14ac:dyDescent="0.35">
      <c r="A413" s="361" t="s">
        <v>103</v>
      </c>
      <c r="D413" s="358"/>
      <c r="E413" s="357"/>
      <c r="F413" s="357"/>
      <c r="G413" s="357"/>
      <c r="H413" s="358"/>
      <c r="I413" s="357"/>
    </row>
    <row r="414" spans="1:9" x14ac:dyDescent="0.35">
      <c r="A414" s="364" t="s">
        <v>102</v>
      </c>
      <c r="C414" s="364" t="s">
        <v>101</v>
      </c>
      <c r="D414" s="363">
        <v>-45</v>
      </c>
      <c r="E414" s="357"/>
      <c r="F414" s="357"/>
      <c r="G414" s="357"/>
      <c r="H414" s="358"/>
      <c r="I414" s="357"/>
    </row>
    <row r="415" spans="1:9" x14ac:dyDescent="0.35">
      <c r="D415" s="358"/>
      <c r="E415" s="357"/>
      <c r="F415" s="357"/>
      <c r="G415" s="357"/>
      <c r="H415" s="358"/>
      <c r="I415" s="357"/>
    </row>
    <row r="416" spans="1:9" x14ac:dyDescent="0.35">
      <c r="A416" s="362" t="s">
        <v>123</v>
      </c>
      <c r="D416" s="358"/>
      <c r="E416" s="357"/>
      <c r="F416" s="357"/>
      <c r="G416" s="357"/>
      <c r="H416" s="358"/>
      <c r="I416" s="357"/>
    </row>
    <row r="417" spans="1:9" x14ac:dyDescent="0.35">
      <c r="A417" s="361" t="s">
        <v>122</v>
      </c>
      <c r="D417" s="358"/>
      <c r="E417" s="357"/>
      <c r="F417" s="357"/>
      <c r="G417" s="357"/>
      <c r="H417" s="358"/>
      <c r="I417" s="357"/>
    </row>
    <row r="418" spans="1:9" x14ac:dyDescent="0.35">
      <c r="A418" s="361" t="s">
        <v>121</v>
      </c>
      <c r="D418" s="358"/>
      <c r="E418" s="357"/>
      <c r="F418" s="357"/>
      <c r="G418" s="357"/>
      <c r="H418" s="358"/>
      <c r="I418" s="357"/>
    </row>
    <row r="419" spans="1:9" x14ac:dyDescent="0.35">
      <c r="A419" s="361" t="s">
        <v>120</v>
      </c>
      <c r="D419" s="358"/>
      <c r="E419" s="357"/>
      <c r="F419" s="357"/>
      <c r="G419" s="357"/>
      <c r="H419" s="358"/>
      <c r="I419" s="357"/>
    </row>
    <row r="420" spans="1:9" x14ac:dyDescent="0.35">
      <c r="A420" s="361" t="s">
        <v>119</v>
      </c>
      <c r="D420" s="358"/>
      <c r="E420" s="357"/>
      <c r="F420" s="357"/>
      <c r="G420" s="357"/>
      <c r="H420" s="358"/>
      <c r="I420" s="357"/>
    </row>
    <row r="421" spans="1:9" x14ac:dyDescent="0.35">
      <c r="A421" s="361" t="s">
        <v>118</v>
      </c>
      <c r="D421" s="358"/>
      <c r="E421" s="357"/>
      <c r="F421" s="357"/>
      <c r="G421" s="357"/>
      <c r="H421" s="358"/>
      <c r="I421" s="357"/>
    </row>
    <row r="422" spans="1:9" x14ac:dyDescent="0.35">
      <c r="A422" s="365" t="s">
        <v>117</v>
      </c>
      <c r="D422" s="358"/>
      <c r="E422" s="357"/>
      <c r="F422" s="357"/>
      <c r="G422" s="357"/>
      <c r="H422" s="358"/>
      <c r="I422" s="357"/>
    </row>
    <row r="423" spans="1:9" x14ac:dyDescent="0.35">
      <c r="A423" s="366" t="s">
        <v>116</v>
      </c>
      <c r="D423" s="358"/>
      <c r="E423" s="357"/>
      <c r="F423" s="357"/>
      <c r="G423" s="357"/>
      <c r="H423" s="358"/>
      <c r="I423" s="357"/>
    </row>
    <row r="424" spans="1:9" x14ac:dyDescent="0.35">
      <c r="A424" s="365" t="s">
        <v>115</v>
      </c>
      <c r="D424" s="358"/>
      <c r="E424" s="357"/>
      <c r="F424" s="357"/>
      <c r="G424" s="357"/>
      <c r="H424" s="358"/>
      <c r="I424" s="357"/>
    </row>
    <row r="425" spans="1:9" x14ac:dyDescent="0.35">
      <c r="A425" s="365" t="s">
        <v>103</v>
      </c>
      <c r="D425" s="358"/>
      <c r="E425" s="357"/>
      <c r="F425" s="357"/>
      <c r="G425" s="357"/>
      <c r="H425" s="358"/>
      <c r="I425" s="357"/>
    </row>
    <row r="426" spans="1:9" x14ac:dyDescent="0.35">
      <c r="A426" s="364" t="s">
        <v>102</v>
      </c>
      <c r="C426" s="364" t="s">
        <v>101</v>
      </c>
      <c r="D426" s="363">
        <v>-50</v>
      </c>
      <c r="E426" s="357"/>
      <c r="F426" s="357"/>
      <c r="G426" s="357"/>
      <c r="H426" s="358"/>
      <c r="I426" s="357"/>
    </row>
    <row r="427" spans="1:9" x14ac:dyDescent="0.35">
      <c r="D427" s="358"/>
      <c r="E427" s="357"/>
      <c r="F427" s="357"/>
      <c r="G427" s="357"/>
      <c r="H427" s="358"/>
      <c r="I427" s="357"/>
    </row>
    <row r="428" spans="1:9" x14ac:dyDescent="0.35">
      <c r="A428" s="362" t="s">
        <v>114</v>
      </c>
      <c r="D428" s="358"/>
      <c r="E428" s="357"/>
      <c r="F428" s="357"/>
      <c r="G428" s="357"/>
      <c r="H428" s="358"/>
      <c r="I428" s="357"/>
    </row>
    <row r="429" spans="1:9" x14ac:dyDescent="0.35">
      <c r="A429" s="361" t="s">
        <v>113</v>
      </c>
      <c r="D429" s="358"/>
      <c r="E429" s="357"/>
      <c r="F429" s="357"/>
      <c r="G429" s="357"/>
      <c r="H429" s="358"/>
      <c r="I429" s="357"/>
    </row>
    <row r="430" spans="1:9" x14ac:dyDescent="0.35">
      <c r="A430" s="361" t="s">
        <v>110</v>
      </c>
      <c r="D430" s="358"/>
      <c r="E430" s="357"/>
      <c r="F430" s="357"/>
      <c r="G430" s="357"/>
      <c r="H430" s="358"/>
      <c r="I430" s="357"/>
    </row>
    <row r="431" spans="1:9" x14ac:dyDescent="0.35">
      <c r="A431" s="361" t="s">
        <v>106</v>
      </c>
      <c r="D431" s="358"/>
      <c r="E431" s="357"/>
      <c r="F431" s="357"/>
      <c r="G431" s="357"/>
      <c r="H431" s="358"/>
      <c r="I431" s="357"/>
    </row>
    <row r="432" spans="1:9" x14ac:dyDescent="0.35">
      <c r="A432" s="361" t="s">
        <v>105</v>
      </c>
      <c r="D432" s="358"/>
      <c r="E432" s="357"/>
      <c r="F432" s="357"/>
      <c r="G432" s="357"/>
      <c r="H432" s="358"/>
      <c r="I432" s="357"/>
    </row>
    <row r="433" spans="1:9" x14ac:dyDescent="0.35">
      <c r="A433" s="361" t="s">
        <v>104</v>
      </c>
      <c r="D433" s="358"/>
      <c r="E433" s="357"/>
      <c r="F433" s="357"/>
      <c r="G433" s="357"/>
      <c r="H433" s="358"/>
      <c r="I433" s="357"/>
    </row>
    <row r="434" spans="1:9" x14ac:dyDescent="0.35">
      <c r="A434" s="361" t="s">
        <v>103</v>
      </c>
      <c r="D434" s="358"/>
      <c r="E434" s="357"/>
      <c r="F434" s="357"/>
      <c r="G434" s="357"/>
      <c r="H434" s="358"/>
      <c r="I434" s="357"/>
    </row>
    <row r="435" spans="1:9" x14ac:dyDescent="0.35">
      <c r="A435" s="360" t="s">
        <v>102</v>
      </c>
      <c r="C435" s="360" t="s">
        <v>101</v>
      </c>
      <c r="D435" s="359">
        <v>-55</v>
      </c>
      <c r="E435" s="357"/>
      <c r="F435" s="357"/>
      <c r="G435" s="357"/>
      <c r="H435" s="358"/>
      <c r="I435" s="357"/>
    </row>
    <row r="436" spans="1:9" x14ac:dyDescent="0.35">
      <c r="D436" s="358"/>
      <c r="E436" s="357"/>
      <c r="F436" s="357"/>
      <c r="G436" s="357"/>
      <c r="H436" s="358"/>
      <c r="I436" s="357"/>
    </row>
    <row r="437" spans="1:9" x14ac:dyDescent="0.35">
      <c r="A437" s="362" t="s">
        <v>112</v>
      </c>
      <c r="D437" s="358"/>
      <c r="E437" s="357"/>
      <c r="F437" s="357"/>
      <c r="G437" s="357"/>
      <c r="H437" s="358"/>
      <c r="I437" s="357"/>
    </row>
    <row r="438" spans="1:9" x14ac:dyDescent="0.35">
      <c r="A438" s="361" t="s">
        <v>111</v>
      </c>
      <c r="D438" s="358"/>
      <c r="E438" s="357"/>
      <c r="F438" s="357"/>
      <c r="G438" s="357"/>
      <c r="H438" s="358"/>
      <c r="I438" s="357"/>
    </row>
    <row r="439" spans="1:9" x14ac:dyDescent="0.35">
      <c r="A439" s="361" t="s">
        <v>110</v>
      </c>
      <c r="D439" s="358"/>
      <c r="E439" s="357"/>
      <c r="F439" s="357"/>
      <c r="G439" s="357"/>
      <c r="H439" s="358"/>
      <c r="I439" s="357"/>
    </row>
    <row r="440" spans="1:9" x14ac:dyDescent="0.35">
      <c r="A440" s="361" t="s">
        <v>106</v>
      </c>
      <c r="D440" s="358"/>
      <c r="E440" s="357"/>
      <c r="F440" s="357"/>
      <c r="G440" s="357"/>
      <c r="H440" s="358"/>
      <c r="I440" s="357"/>
    </row>
    <row r="441" spans="1:9" x14ac:dyDescent="0.35">
      <c r="A441" s="361" t="s">
        <v>105</v>
      </c>
      <c r="D441" s="358"/>
      <c r="E441" s="357"/>
      <c r="F441" s="357"/>
      <c r="G441" s="357"/>
      <c r="H441" s="358"/>
      <c r="I441" s="357"/>
    </row>
    <row r="442" spans="1:9" x14ac:dyDescent="0.35">
      <c r="A442" s="361" t="s">
        <v>104</v>
      </c>
      <c r="D442" s="358"/>
      <c r="E442" s="357"/>
      <c r="F442" s="357"/>
      <c r="G442" s="357"/>
      <c r="H442" s="358"/>
      <c r="I442" s="357"/>
    </row>
    <row r="443" spans="1:9" x14ac:dyDescent="0.35">
      <c r="A443" s="361" t="s">
        <v>103</v>
      </c>
      <c r="D443" s="358"/>
      <c r="E443" s="357"/>
      <c r="F443" s="357"/>
      <c r="G443" s="357"/>
      <c r="H443" s="358"/>
      <c r="I443" s="357"/>
    </row>
    <row r="444" spans="1:9" x14ac:dyDescent="0.35">
      <c r="A444" s="364" t="s">
        <v>102</v>
      </c>
      <c r="C444" s="364" t="s">
        <v>101</v>
      </c>
      <c r="D444" s="363">
        <v>-60</v>
      </c>
      <c r="E444" s="357"/>
      <c r="F444" s="357"/>
      <c r="G444" s="357"/>
      <c r="H444" s="358"/>
      <c r="I444" s="357"/>
    </row>
    <row r="445" spans="1:9" x14ac:dyDescent="0.35">
      <c r="D445" s="358"/>
      <c r="E445" s="357"/>
      <c r="F445" s="357"/>
      <c r="G445" s="357"/>
      <c r="H445" s="358"/>
      <c r="I445" s="357"/>
    </row>
    <row r="446" spans="1:9" x14ac:dyDescent="0.35">
      <c r="A446" s="362" t="s">
        <v>109</v>
      </c>
      <c r="D446" s="358"/>
      <c r="E446" s="357"/>
      <c r="F446" s="357"/>
      <c r="G446" s="357"/>
      <c r="H446" s="358"/>
      <c r="I446" s="357"/>
    </row>
    <row r="447" spans="1:9" x14ac:dyDescent="0.35">
      <c r="A447" s="361" t="s">
        <v>108</v>
      </c>
      <c r="D447" s="358"/>
      <c r="E447" s="357"/>
      <c r="F447" s="357"/>
      <c r="G447" s="357"/>
      <c r="H447" s="358"/>
      <c r="I447" s="357"/>
    </row>
    <row r="448" spans="1:9" x14ac:dyDescent="0.35">
      <c r="A448" s="361" t="s">
        <v>107</v>
      </c>
      <c r="D448" s="358"/>
      <c r="E448" s="357"/>
      <c r="F448" s="357"/>
      <c r="G448" s="357"/>
      <c r="H448" s="358"/>
      <c r="I448" s="357"/>
    </row>
    <row r="449" spans="1:9" x14ac:dyDescent="0.35">
      <c r="A449" s="361" t="s">
        <v>106</v>
      </c>
      <c r="D449" s="358"/>
      <c r="E449" s="357"/>
      <c r="F449" s="357"/>
      <c r="G449" s="357"/>
      <c r="H449" s="358"/>
      <c r="I449" s="357"/>
    </row>
    <row r="450" spans="1:9" x14ac:dyDescent="0.35">
      <c r="A450" s="361" t="s">
        <v>105</v>
      </c>
      <c r="D450" s="358"/>
      <c r="E450" s="357"/>
      <c r="F450" s="357"/>
      <c r="G450" s="357"/>
      <c r="H450" s="358"/>
      <c r="I450" s="357"/>
    </row>
    <row r="451" spans="1:9" x14ac:dyDescent="0.35">
      <c r="A451" s="361" t="s">
        <v>104</v>
      </c>
      <c r="D451" s="358"/>
      <c r="E451" s="357"/>
      <c r="F451" s="357"/>
      <c r="G451" s="357"/>
      <c r="H451" s="358"/>
      <c r="I451" s="357"/>
    </row>
    <row r="452" spans="1:9" x14ac:dyDescent="0.35">
      <c r="A452" s="361" t="s">
        <v>103</v>
      </c>
      <c r="D452" s="358"/>
      <c r="E452" s="357"/>
      <c r="F452" s="357"/>
      <c r="G452" s="357"/>
      <c r="H452" s="358"/>
      <c r="I452" s="357"/>
    </row>
    <row r="453" spans="1:9" x14ac:dyDescent="0.35">
      <c r="A453" s="360" t="s">
        <v>102</v>
      </c>
      <c r="C453" s="360" t="s">
        <v>101</v>
      </c>
      <c r="D453" s="359">
        <v>-75</v>
      </c>
      <c r="E453" s="357"/>
      <c r="F453" s="357"/>
      <c r="G453" s="357"/>
      <c r="H453" s="358"/>
      <c r="I453" s="357"/>
    </row>
    <row r="454" spans="1:9" x14ac:dyDescent="0.35">
      <c r="D454" s="358"/>
      <c r="E454" s="357"/>
      <c r="F454" s="357"/>
      <c r="G454" s="357"/>
      <c r="H454" s="358"/>
      <c r="I454" s="357"/>
    </row>
    <row r="455" spans="1:9" x14ac:dyDescent="0.35">
      <c r="D455" s="358"/>
      <c r="E455" s="357"/>
      <c r="F455" s="357"/>
      <c r="G455" s="357"/>
      <c r="H455" s="358"/>
      <c r="I455" s="357"/>
    </row>
    <row r="456" spans="1:9" x14ac:dyDescent="0.35">
      <c r="D456" s="358"/>
      <c r="E456" s="357"/>
      <c r="F456" s="357"/>
      <c r="G456" s="357"/>
      <c r="H456" s="358"/>
      <c r="I456" s="357"/>
    </row>
    <row r="457" spans="1:9" x14ac:dyDescent="0.35">
      <c r="D457" s="358"/>
      <c r="E457" s="357"/>
      <c r="F457" s="357"/>
      <c r="G457" s="357"/>
      <c r="H457" s="358"/>
      <c r="I457" s="357"/>
    </row>
    <row r="458" spans="1:9" x14ac:dyDescent="0.35">
      <c r="D458" s="358"/>
      <c r="E458" s="357"/>
      <c r="F458" s="357"/>
      <c r="G458" s="357"/>
      <c r="H458" s="358"/>
      <c r="I458" s="357"/>
    </row>
    <row r="459" spans="1:9" x14ac:dyDescent="0.35">
      <c r="D459" s="358"/>
      <c r="E459" s="357"/>
      <c r="F459" s="357"/>
      <c r="G459" s="357"/>
      <c r="H459" s="358"/>
      <c r="I459" s="357"/>
    </row>
    <row r="460" spans="1:9" x14ac:dyDescent="0.35">
      <c r="D460" s="358"/>
      <c r="E460" s="357"/>
      <c r="F460" s="357"/>
      <c r="G460" s="357"/>
      <c r="H460" s="358"/>
      <c r="I460" s="357"/>
    </row>
    <row r="461" spans="1:9" x14ac:dyDescent="0.35">
      <c r="D461" s="358"/>
      <c r="E461" s="357"/>
      <c r="F461" s="357"/>
      <c r="G461" s="357"/>
      <c r="H461" s="358"/>
      <c r="I461" s="357"/>
    </row>
    <row r="462" spans="1:9" x14ac:dyDescent="0.35">
      <c r="D462" s="358"/>
      <c r="E462" s="357"/>
      <c r="F462" s="357"/>
      <c r="G462" s="357"/>
      <c r="H462" s="358"/>
      <c r="I462" s="357"/>
    </row>
    <row r="463" spans="1:9" x14ac:dyDescent="0.35">
      <c r="D463" s="358"/>
      <c r="E463" s="357"/>
      <c r="F463" s="357"/>
      <c r="G463" s="357"/>
      <c r="H463" s="358"/>
      <c r="I463" s="357"/>
    </row>
    <row r="464" spans="1:9" x14ac:dyDescent="0.35">
      <c r="D464" s="358"/>
      <c r="E464" s="357"/>
      <c r="F464" s="357"/>
      <c r="G464" s="357"/>
      <c r="H464" s="358"/>
      <c r="I464" s="357"/>
    </row>
    <row r="465" spans="4:9" x14ac:dyDescent="0.35">
      <c r="D465" s="358"/>
      <c r="E465" s="357"/>
      <c r="F465" s="357"/>
      <c r="G465" s="357"/>
      <c r="H465" s="358"/>
      <c r="I465" s="357"/>
    </row>
    <row r="466" spans="4:9" x14ac:dyDescent="0.35">
      <c r="D466" s="358"/>
      <c r="E466" s="357"/>
      <c r="F466" s="357"/>
      <c r="G466" s="357"/>
      <c r="H466" s="358"/>
      <c r="I466" s="357"/>
    </row>
    <row r="467" spans="4:9" x14ac:dyDescent="0.35">
      <c r="D467" s="358"/>
      <c r="E467" s="357"/>
      <c r="F467" s="357"/>
      <c r="G467" s="357"/>
      <c r="H467" s="358"/>
      <c r="I467" s="357"/>
    </row>
    <row r="468" spans="4:9" x14ac:dyDescent="0.35">
      <c r="D468" s="358"/>
      <c r="E468" s="357"/>
      <c r="F468" s="357"/>
      <c r="G468" s="357"/>
      <c r="H468" s="358"/>
      <c r="I468" s="357"/>
    </row>
    <row r="469" spans="4:9" x14ac:dyDescent="0.35">
      <c r="D469" s="358"/>
      <c r="E469" s="357"/>
      <c r="F469" s="357"/>
      <c r="G469" s="357"/>
      <c r="H469" s="358"/>
      <c r="I469" s="357"/>
    </row>
    <row r="470" spans="4:9" x14ac:dyDescent="0.35">
      <c r="D470" s="358"/>
      <c r="E470" s="357"/>
      <c r="F470" s="357"/>
      <c r="G470" s="357"/>
      <c r="H470" s="358"/>
      <c r="I470" s="357"/>
    </row>
    <row r="471" spans="4:9" x14ac:dyDescent="0.35">
      <c r="D471" s="358"/>
      <c r="E471" s="357"/>
      <c r="F471" s="357"/>
      <c r="G471" s="357"/>
      <c r="H471" s="358"/>
      <c r="I471" s="357"/>
    </row>
    <row r="472" spans="4:9" x14ac:dyDescent="0.35">
      <c r="D472" s="358"/>
      <c r="E472" s="357"/>
      <c r="F472" s="357"/>
      <c r="G472" s="357"/>
      <c r="H472" s="358"/>
      <c r="I472" s="357"/>
    </row>
    <row r="473" spans="4:9" x14ac:dyDescent="0.35">
      <c r="D473" s="358"/>
      <c r="E473" s="357"/>
      <c r="F473" s="357"/>
      <c r="G473" s="357"/>
      <c r="H473" s="358"/>
      <c r="I473" s="357"/>
    </row>
    <row r="474" spans="4:9" x14ac:dyDescent="0.35">
      <c r="D474" s="358"/>
      <c r="E474" s="357"/>
      <c r="F474" s="357"/>
      <c r="G474" s="357"/>
      <c r="H474" s="358"/>
      <c r="I474" s="357"/>
    </row>
    <row r="475" spans="4:9" x14ac:dyDescent="0.35">
      <c r="D475" s="358"/>
      <c r="E475" s="357"/>
      <c r="F475" s="357"/>
      <c r="G475" s="357"/>
      <c r="H475" s="358"/>
      <c r="I475" s="357"/>
    </row>
    <row r="476" spans="4:9" x14ac:dyDescent="0.35">
      <c r="D476" s="358"/>
      <c r="E476" s="357"/>
      <c r="F476" s="357"/>
      <c r="G476" s="357"/>
      <c r="H476" s="358"/>
      <c r="I476" s="357"/>
    </row>
    <row r="477" spans="4:9" x14ac:dyDescent="0.35">
      <c r="D477" s="358"/>
      <c r="E477" s="357"/>
      <c r="F477" s="357"/>
      <c r="G477" s="357"/>
      <c r="H477" s="358"/>
      <c r="I477" s="357"/>
    </row>
    <row r="478" spans="4:9" x14ac:dyDescent="0.35">
      <c r="D478" s="358"/>
      <c r="E478" s="357"/>
      <c r="F478" s="357"/>
      <c r="G478" s="357"/>
      <c r="H478" s="358"/>
      <c r="I478" s="357"/>
    </row>
    <row r="479" spans="4:9" x14ac:dyDescent="0.35">
      <c r="D479" s="358"/>
      <c r="E479" s="357"/>
      <c r="F479" s="357"/>
      <c r="G479" s="357"/>
      <c r="H479" s="358"/>
      <c r="I479" s="357"/>
    </row>
    <row r="480" spans="4:9" x14ac:dyDescent="0.35">
      <c r="D480" s="358"/>
      <c r="E480" s="357"/>
      <c r="F480" s="357"/>
      <c r="G480" s="357"/>
      <c r="H480" s="358"/>
      <c r="I480" s="357"/>
    </row>
    <row r="481" spans="4:9" x14ac:dyDescent="0.35">
      <c r="D481" s="358"/>
      <c r="E481" s="357"/>
      <c r="F481" s="357"/>
      <c r="G481" s="357"/>
      <c r="H481" s="358"/>
      <c r="I481" s="357"/>
    </row>
    <row r="482" spans="4:9" x14ac:dyDescent="0.35">
      <c r="D482" s="358"/>
      <c r="E482" s="357"/>
      <c r="F482" s="357"/>
      <c r="G482" s="357"/>
      <c r="H482" s="358"/>
      <c r="I482" s="357"/>
    </row>
    <row r="483" spans="4:9" x14ac:dyDescent="0.35">
      <c r="D483" s="358"/>
      <c r="E483" s="357"/>
      <c r="F483" s="357"/>
      <c r="G483" s="357"/>
      <c r="H483" s="358"/>
      <c r="I483" s="357"/>
    </row>
    <row r="484" spans="4:9" x14ac:dyDescent="0.35">
      <c r="D484" s="358"/>
      <c r="E484" s="357"/>
      <c r="F484" s="357"/>
      <c r="G484" s="357"/>
      <c r="H484" s="358"/>
      <c r="I484" s="357"/>
    </row>
    <row r="485" spans="4:9" x14ac:dyDescent="0.35">
      <c r="D485" s="358"/>
      <c r="E485" s="357"/>
      <c r="F485" s="357"/>
      <c r="G485" s="357"/>
      <c r="H485" s="358"/>
      <c r="I485" s="357"/>
    </row>
    <row r="486" spans="4:9" x14ac:dyDescent="0.35">
      <c r="D486" s="358"/>
      <c r="E486" s="357"/>
      <c r="F486" s="357"/>
      <c r="G486" s="357"/>
      <c r="H486" s="358"/>
      <c r="I486" s="357"/>
    </row>
    <row r="487" spans="4:9" x14ac:dyDescent="0.35">
      <c r="D487" s="358"/>
      <c r="E487" s="357"/>
      <c r="F487" s="357"/>
      <c r="G487" s="357"/>
      <c r="H487" s="358"/>
      <c r="I487" s="357"/>
    </row>
    <row r="488" spans="4:9" x14ac:dyDescent="0.35">
      <c r="D488" s="358"/>
      <c r="E488" s="357"/>
      <c r="F488" s="357"/>
      <c r="G488" s="357"/>
      <c r="H488" s="358"/>
      <c r="I488" s="357"/>
    </row>
    <row r="489" spans="4:9" x14ac:dyDescent="0.35">
      <c r="D489" s="358"/>
      <c r="E489" s="357"/>
      <c r="F489" s="357"/>
      <c r="G489" s="357"/>
      <c r="H489" s="358"/>
      <c r="I489" s="357"/>
    </row>
    <row r="490" spans="4:9" x14ac:dyDescent="0.35">
      <c r="D490" s="358"/>
      <c r="E490" s="357"/>
      <c r="F490" s="357"/>
      <c r="G490" s="357"/>
      <c r="H490" s="358"/>
      <c r="I490" s="357"/>
    </row>
    <row r="491" spans="4:9" x14ac:dyDescent="0.35">
      <c r="D491" s="358"/>
      <c r="E491" s="357"/>
      <c r="F491" s="357"/>
      <c r="G491" s="357"/>
      <c r="H491" s="358"/>
      <c r="I491" s="357"/>
    </row>
    <row r="492" spans="4:9" x14ac:dyDescent="0.35">
      <c r="D492" s="358"/>
      <c r="E492" s="357"/>
      <c r="F492" s="357"/>
      <c r="G492" s="357"/>
      <c r="H492" s="358"/>
      <c r="I492" s="357"/>
    </row>
    <row r="493" spans="4:9" x14ac:dyDescent="0.35">
      <c r="D493" s="358"/>
      <c r="E493" s="357"/>
      <c r="F493" s="357"/>
      <c r="G493" s="357"/>
      <c r="H493" s="358"/>
      <c r="I493" s="357"/>
    </row>
    <row r="494" spans="4:9" x14ac:dyDescent="0.35">
      <c r="D494" s="358"/>
      <c r="E494" s="357"/>
      <c r="F494" s="357"/>
      <c r="G494" s="357"/>
      <c r="H494" s="358"/>
      <c r="I494" s="357"/>
    </row>
    <row r="495" spans="4:9" x14ac:dyDescent="0.35">
      <c r="D495" s="358"/>
      <c r="E495" s="357"/>
      <c r="F495" s="357"/>
      <c r="G495" s="357"/>
      <c r="H495" s="358"/>
      <c r="I495" s="357"/>
    </row>
    <row r="496" spans="4:9" x14ac:dyDescent="0.35">
      <c r="D496" s="358"/>
      <c r="E496" s="357"/>
      <c r="F496" s="357"/>
      <c r="G496" s="357"/>
      <c r="H496" s="358"/>
      <c r="I496" s="357"/>
    </row>
    <row r="497" spans="4:9" x14ac:dyDescent="0.35">
      <c r="D497" s="358"/>
      <c r="E497" s="357"/>
      <c r="F497" s="357"/>
      <c r="G497" s="357"/>
      <c r="H497" s="358"/>
      <c r="I497" s="357"/>
    </row>
    <row r="498" spans="4:9" x14ac:dyDescent="0.35">
      <c r="D498" s="358"/>
      <c r="E498" s="357"/>
      <c r="F498" s="357"/>
      <c r="G498" s="357"/>
      <c r="H498" s="358"/>
      <c r="I498" s="357"/>
    </row>
    <row r="499" spans="4:9" x14ac:dyDescent="0.35">
      <c r="D499" s="358"/>
      <c r="E499" s="357"/>
      <c r="F499" s="357"/>
      <c r="G499" s="357"/>
      <c r="H499" s="358"/>
      <c r="I499" s="357"/>
    </row>
    <row r="500" spans="4:9" x14ac:dyDescent="0.35">
      <c r="D500" s="358"/>
      <c r="E500" s="357"/>
      <c r="F500" s="357"/>
      <c r="G500" s="357"/>
      <c r="H500" s="358"/>
      <c r="I500" s="357"/>
    </row>
    <row r="501" spans="4:9" x14ac:dyDescent="0.35">
      <c r="D501" s="358"/>
      <c r="E501" s="357"/>
      <c r="F501" s="357"/>
      <c r="G501" s="357"/>
      <c r="H501" s="358"/>
      <c r="I501" s="357"/>
    </row>
    <row r="502" spans="4:9" x14ac:dyDescent="0.35">
      <c r="D502" s="358"/>
      <c r="E502" s="357"/>
      <c r="F502" s="357"/>
      <c r="G502" s="357"/>
      <c r="H502" s="358"/>
      <c r="I502" s="357"/>
    </row>
    <row r="503" spans="4:9" x14ac:dyDescent="0.35">
      <c r="D503" s="358"/>
      <c r="E503" s="357"/>
      <c r="F503" s="357"/>
      <c r="G503" s="357"/>
      <c r="H503" s="358"/>
      <c r="I503" s="357"/>
    </row>
    <row r="504" spans="4:9" x14ac:dyDescent="0.35">
      <c r="D504" s="358"/>
      <c r="E504" s="357"/>
      <c r="F504" s="357"/>
      <c r="G504" s="357"/>
      <c r="H504" s="358"/>
      <c r="I504" s="357"/>
    </row>
    <row r="505" spans="4:9" x14ac:dyDescent="0.35">
      <c r="D505" s="358"/>
      <c r="E505" s="357"/>
      <c r="F505" s="357"/>
      <c r="G505" s="357"/>
      <c r="H505" s="358"/>
      <c r="I505" s="357"/>
    </row>
    <row r="506" spans="4:9" x14ac:dyDescent="0.35">
      <c r="D506" s="358"/>
      <c r="E506" s="357"/>
      <c r="F506" s="357"/>
      <c r="G506" s="357"/>
      <c r="H506" s="358"/>
      <c r="I506" s="357"/>
    </row>
    <row r="507" spans="4:9" x14ac:dyDescent="0.35">
      <c r="D507" s="358"/>
      <c r="E507" s="357"/>
      <c r="F507" s="357"/>
      <c r="G507" s="357"/>
      <c r="H507" s="358"/>
      <c r="I507" s="357"/>
    </row>
    <row r="508" spans="4:9" x14ac:dyDescent="0.35">
      <c r="D508" s="358"/>
      <c r="E508" s="357"/>
      <c r="F508" s="357"/>
      <c r="G508" s="357"/>
      <c r="H508" s="358"/>
      <c r="I508" s="357"/>
    </row>
    <row r="509" spans="4:9" x14ac:dyDescent="0.35">
      <c r="D509" s="358"/>
      <c r="E509" s="357"/>
      <c r="F509" s="357"/>
      <c r="G509" s="357"/>
      <c r="H509" s="358"/>
      <c r="I509" s="357"/>
    </row>
    <row r="510" spans="4:9" x14ac:dyDescent="0.35">
      <c r="D510" s="358"/>
      <c r="E510" s="357"/>
      <c r="F510" s="357"/>
      <c r="G510" s="357"/>
      <c r="H510" s="358"/>
      <c r="I510" s="357"/>
    </row>
    <row r="511" spans="4:9" x14ac:dyDescent="0.35">
      <c r="D511" s="358"/>
      <c r="E511" s="357"/>
      <c r="F511" s="357"/>
      <c r="G511" s="357"/>
      <c r="H511" s="358"/>
      <c r="I511" s="357"/>
    </row>
    <row r="512" spans="4:9" x14ac:dyDescent="0.35">
      <c r="D512" s="358"/>
      <c r="E512" s="357"/>
      <c r="F512" s="357"/>
      <c r="G512" s="357"/>
      <c r="H512" s="358"/>
      <c r="I512" s="357"/>
    </row>
    <row r="513" spans="4:9" x14ac:dyDescent="0.35">
      <c r="D513" s="358"/>
      <c r="E513" s="357"/>
      <c r="F513" s="357"/>
      <c r="G513" s="357"/>
      <c r="H513" s="358"/>
      <c r="I513" s="357"/>
    </row>
    <row r="514" spans="4:9" x14ac:dyDescent="0.35">
      <c r="D514" s="358"/>
      <c r="E514" s="357"/>
      <c r="F514" s="357"/>
      <c r="G514" s="357"/>
      <c r="H514" s="358"/>
      <c r="I514" s="357"/>
    </row>
    <row r="515" spans="4:9" x14ac:dyDescent="0.35">
      <c r="D515" s="358"/>
      <c r="E515" s="357"/>
      <c r="F515" s="357"/>
      <c r="G515" s="357"/>
      <c r="H515" s="358"/>
      <c r="I515" s="357"/>
    </row>
    <row r="516" spans="4:9" x14ac:dyDescent="0.35">
      <c r="D516" s="358"/>
      <c r="E516" s="357"/>
      <c r="F516" s="357"/>
      <c r="G516" s="357"/>
      <c r="H516" s="358"/>
      <c r="I516" s="357"/>
    </row>
    <row r="517" spans="4:9" x14ac:dyDescent="0.35">
      <c r="D517" s="358"/>
      <c r="E517" s="357"/>
      <c r="F517" s="357"/>
      <c r="G517" s="357"/>
      <c r="H517" s="358"/>
      <c r="I517" s="357"/>
    </row>
    <row r="518" spans="4:9" x14ac:dyDescent="0.35">
      <c r="D518" s="358"/>
      <c r="E518" s="357"/>
      <c r="F518" s="357"/>
      <c r="G518" s="357"/>
      <c r="H518" s="358"/>
      <c r="I518" s="357"/>
    </row>
    <row r="519" spans="4:9" x14ac:dyDescent="0.35">
      <c r="D519" s="358"/>
      <c r="E519" s="357"/>
      <c r="F519" s="357"/>
      <c r="G519" s="357"/>
      <c r="H519" s="358"/>
      <c r="I519" s="357"/>
    </row>
    <row r="520" spans="4:9" x14ac:dyDescent="0.35">
      <c r="D520" s="358"/>
      <c r="E520" s="357"/>
      <c r="F520" s="357"/>
      <c r="G520" s="357"/>
      <c r="H520" s="358"/>
      <c r="I520" s="357"/>
    </row>
    <row r="521" spans="4:9" x14ac:dyDescent="0.35">
      <c r="D521" s="358"/>
      <c r="E521" s="357"/>
      <c r="F521" s="357"/>
      <c r="G521" s="357"/>
      <c r="H521" s="358"/>
      <c r="I521" s="357"/>
    </row>
    <row r="522" spans="4:9" x14ac:dyDescent="0.35">
      <c r="D522" s="358"/>
      <c r="E522" s="357"/>
      <c r="F522" s="357"/>
      <c r="G522" s="357"/>
      <c r="H522" s="358"/>
      <c r="I522" s="357"/>
    </row>
    <row r="523" spans="4:9" x14ac:dyDescent="0.35">
      <c r="D523" s="358"/>
      <c r="E523" s="357"/>
      <c r="F523" s="357"/>
      <c r="G523" s="357"/>
      <c r="H523" s="358"/>
      <c r="I523" s="357"/>
    </row>
    <row r="524" spans="4:9" x14ac:dyDescent="0.35">
      <c r="D524" s="358"/>
      <c r="E524" s="357"/>
      <c r="F524" s="357"/>
      <c r="G524" s="357"/>
      <c r="H524" s="358"/>
      <c r="I524" s="357"/>
    </row>
    <row r="525" spans="4:9" x14ac:dyDescent="0.35">
      <c r="D525" s="358"/>
      <c r="E525" s="357"/>
      <c r="F525" s="357"/>
      <c r="G525" s="357"/>
      <c r="H525" s="358"/>
      <c r="I525" s="357"/>
    </row>
    <row r="526" spans="4:9" x14ac:dyDescent="0.35">
      <c r="D526" s="358"/>
      <c r="E526" s="357"/>
      <c r="F526" s="357"/>
      <c r="G526" s="357"/>
      <c r="H526" s="358"/>
      <c r="I526" s="357"/>
    </row>
    <row r="527" spans="4:9" x14ac:dyDescent="0.35">
      <c r="D527" s="358"/>
      <c r="E527" s="357"/>
      <c r="F527" s="357"/>
      <c r="G527" s="357"/>
      <c r="H527" s="358"/>
      <c r="I527" s="357"/>
    </row>
    <row r="528" spans="4:9" x14ac:dyDescent="0.35">
      <c r="D528" s="358"/>
      <c r="E528" s="357"/>
      <c r="F528" s="357"/>
      <c r="G528" s="357"/>
      <c r="H528" s="358"/>
      <c r="I528" s="357"/>
    </row>
    <row r="529" spans="4:9" x14ac:dyDescent="0.35">
      <c r="D529" s="358"/>
      <c r="E529" s="357"/>
      <c r="F529" s="357"/>
      <c r="G529" s="357"/>
      <c r="H529" s="358"/>
      <c r="I529" s="357"/>
    </row>
    <row r="530" spans="4:9" x14ac:dyDescent="0.35">
      <c r="D530" s="358"/>
      <c r="E530" s="357"/>
      <c r="F530" s="357"/>
      <c r="G530" s="357"/>
      <c r="H530" s="358"/>
      <c r="I530" s="357"/>
    </row>
    <row r="531" spans="4:9" x14ac:dyDescent="0.35">
      <c r="D531" s="358"/>
      <c r="E531" s="357"/>
      <c r="F531" s="357"/>
      <c r="G531" s="357"/>
      <c r="H531" s="358"/>
      <c r="I531" s="357"/>
    </row>
    <row r="532" spans="4:9" x14ac:dyDescent="0.35">
      <c r="D532" s="358"/>
      <c r="E532" s="357"/>
      <c r="F532" s="357"/>
      <c r="G532" s="357"/>
      <c r="H532" s="358"/>
      <c r="I532" s="357"/>
    </row>
    <row r="533" spans="4:9" x14ac:dyDescent="0.35">
      <c r="D533" s="358"/>
      <c r="E533" s="357"/>
      <c r="F533" s="357"/>
      <c r="G533" s="357"/>
      <c r="H533" s="358"/>
      <c r="I533" s="357"/>
    </row>
    <row r="534" spans="4:9" x14ac:dyDescent="0.35">
      <c r="D534" s="358"/>
      <c r="E534" s="357"/>
      <c r="F534" s="357"/>
      <c r="G534" s="357"/>
      <c r="H534" s="358"/>
      <c r="I534" s="357"/>
    </row>
    <row r="535" spans="4:9" x14ac:dyDescent="0.35">
      <c r="D535" s="358"/>
      <c r="E535" s="357"/>
      <c r="F535" s="357"/>
      <c r="G535" s="357"/>
      <c r="H535" s="358"/>
      <c r="I535" s="357"/>
    </row>
    <row r="536" spans="4:9" x14ac:dyDescent="0.35">
      <c r="D536" s="358"/>
      <c r="E536" s="357"/>
      <c r="F536" s="357"/>
      <c r="G536" s="357"/>
      <c r="H536" s="358"/>
      <c r="I536" s="357"/>
    </row>
    <row r="537" spans="4:9" x14ac:dyDescent="0.35">
      <c r="D537" s="358"/>
      <c r="E537" s="357"/>
      <c r="F537" s="357"/>
      <c r="G537" s="357"/>
      <c r="H537" s="358"/>
      <c r="I537" s="357"/>
    </row>
    <row r="538" spans="4:9" x14ac:dyDescent="0.35">
      <c r="D538" s="358"/>
      <c r="E538" s="357"/>
      <c r="F538" s="357"/>
      <c r="G538" s="357"/>
      <c r="H538" s="358"/>
      <c r="I538" s="357"/>
    </row>
    <row r="539" spans="4:9" x14ac:dyDescent="0.35">
      <c r="D539" s="358"/>
      <c r="E539" s="357"/>
      <c r="F539" s="357"/>
      <c r="G539" s="357"/>
      <c r="H539" s="358"/>
      <c r="I539" s="357"/>
    </row>
    <row r="540" spans="4:9" x14ac:dyDescent="0.35">
      <c r="D540" s="358"/>
      <c r="E540" s="357"/>
      <c r="F540" s="357"/>
      <c r="G540" s="357"/>
      <c r="H540" s="358"/>
      <c r="I540" s="357"/>
    </row>
    <row r="541" spans="4:9" x14ac:dyDescent="0.35">
      <c r="D541" s="358"/>
      <c r="E541" s="357"/>
      <c r="F541" s="357"/>
      <c r="G541" s="357"/>
      <c r="H541" s="358"/>
      <c r="I541" s="357"/>
    </row>
    <row r="542" spans="4:9" x14ac:dyDescent="0.35">
      <c r="D542" s="358"/>
      <c r="E542" s="357"/>
      <c r="F542" s="357"/>
      <c r="G542" s="357"/>
      <c r="H542" s="358"/>
      <c r="I542" s="357"/>
    </row>
    <row r="543" spans="4:9" x14ac:dyDescent="0.35">
      <c r="D543" s="358"/>
      <c r="E543" s="357"/>
      <c r="F543" s="357"/>
      <c r="G543" s="357"/>
      <c r="H543" s="358"/>
      <c r="I543" s="357"/>
    </row>
    <row r="544" spans="4:9" x14ac:dyDescent="0.35">
      <c r="D544" s="358"/>
      <c r="E544" s="357"/>
      <c r="F544" s="357"/>
      <c r="G544" s="357"/>
      <c r="H544" s="358"/>
      <c r="I544" s="357"/>
    </row>
    <row r="545" spans="4:9" x14ac:dyDescent="0.35">
      <c r="D545" s="358"/>
      <c r="E545" s="357"/>
      <c r="F545" s="357"/>
      <c r="G545" s="357"/>
      <c r="H545" s="358"/>
      <c r="I545" s="357"/>
    </row>
    <row r="546" spans="4:9" x14ac:dyDescent="0.35">
      <c r="D546" s="358"/>
      <c r="E546" s="357"/>
      <c r="F546" s="357"/>
      <c r="G546" s="357"/>
      <c r="H546" s="358"/>
      <c r="I546" s="357"/>
    </row>
    <row r="547" spans="4:9" x14ac:dyDescent="0.35">
      <c r="D547" s="358"/>
      <c r="E547" s="357"/>
      <c r="F547" s="357"/>
      <c r="G547" s="357"/>
      <c r="H547" s="358"/>
      <c r="I547" s="357"/>
    </row>
    <row r="548" spans="4:9" x14ac:dyDescent="0.35">
      <c r="D548" s="358"/>
      <c r="E548" s="357"/>
      <c r="F548" s="357"/>
      <c r="G548" s="357"/>
      <c r="H548" s="358"/>
      <c r="I548" s="357"/>
    </row>
    <row r="549" spans="4:9" x14ac:dyDescent="0.35">
      <c r="D549" s="358"/>
      <c r="E549" s="357"/>
      <c r="F549" s="357"/>
      <c r="G549" s="357"/>
      <c r="H549" s="358"/>
      <c r="I549" s="357"/>
    </row>
    <row r="550" spans="4:9" x14ac:dyDescent="0.35">
      <c r="D550" s="358"/>
      <c r="E550" s="357"/>
      <c r="F550" s="357"/>
      <c r="G550" s="357"/>
      <c r="H550" s="358"/>
      <c r="I550" s="357"/>
    </row>
    <row r="551" spans="4:9" x14ac:dyDescent="0.35">
      <c r="D551" s="358"/>
      <c r="E551" s="357"/>
      <c r="F551" s="357"/>
      <c r="G551" s="357"/>
      <c r="H551" s="358"/>
      <c r="I551" s="357"/>
    </row>
    <row r="552" spans="4:9" x14ac:dyDescent="0.35">
      <c r="D552" s="358"/>
      <c r="E552" s="357"/>
      <c r="F552" s="357"/>
      <c r="G552" s="357"/>
      <c r="H552" s="358"/>
      <c r="I552" s="357"/>
    </row>
    <row r="553" spans="4:9" x14ac:dyDescent="0.35">
      <c r="D553" s="358"/>
      <c r="E553" s="357"/>
      <c r="F553" s="357"/>
      <c r="G553" s="357"/>
      <c r="H553" s="358"/>
      <c r="I553" s="357"/>
    </row>
    <row r="554" spans="4:9" x14ac:dyDescent="0.35">
      <c r="D554" s="358"/>
      <c r="E554" s="357"/>
      <c r="F554" s="357"/>
      <c r="G554" s="357"/>
      <c r="H554" s="358"/>
      <c r="I554" s="357"/>
    </row>
    <row r="555" spans="4:9" x14ac:dyDescent="0.35">
      <c r="D555" s="358"/>
      <c r="E555" s="357"/>
      <c r="F555" s="357"/>
      <c r="G555" s="357"/>
      <c r="H555" s="358"/>
      <c r="I555" s="357"/>
    </row>
    <row r="556" spans="4:9" x14ac:dyDescent="0.35">
      <c r="D556" s="358"/>
      <c r="E556" s="357"/>
      <c r="F556" s="357"/>
      <c r="G556" s="357"/>
      <c r="H556" s="358"/>
      <c r="I556" s="357"/>
    </row>
    <row r="557" spans="4:9" x14ac:dyDescent="0.35">
      <c r="D557" s="358"/>
      <c r="E557" s="357"/>
      <c r="F557" s="357"/>
      <c r="G557" s="357"/>
      <c r="H557" s="358"/>
      <c r="I557" s="357"/>
    </row>
    <row r="558" spans="4:9" x14ac:dyDescent="0.35">
      <c r="D558" s="358"/>
      <c r="E558" s="357"/>
      <c r="F558" s="357"/>
      <c r="G558" s="357"/>
      <c r="H558" s="358"/>
      <c r="I558" s="357"/>
    </row>
    <row r="559" spans="4:9" x14ac:dyDescent="0.35">
      <c r="D559" s="358"/>
      <c r="E559" s="357"/>
      <c r="F559" s="357"/>
      <c r="G559" s="357"/>
      <c r="H559" s="358"/>
      <c r="I559" s="357"/>
    </row>
    <row r="560" spans="4:9" x14ac:dyDescent="0.35">
      <c r="D560" s="358"/>
      <c r="E560" s="357"/>
      <c r="F560" s="357"/>
      <c r="G560" s="357"/>
      <c r="H560" s="358"/>
      <c r="I560" s="357"/>
    </row>
    <row r="561" spans="4:9" x14ac:dyDescent="0.35">
      <c r="D561" s="358"/>
      <c r="E561" s="357"/>
      <c r="F561" s="357"/>
      <c r="G561" s="357"/>
      <c r="H561" s="358"/>
      <c r="I561" s="357"/>
    </row>
    <row r="562" spans="4:9" x14ac:dyDescent="0.35">
      <c r="D562" s="358"/>
      <c r="E562" s="357"/>
      <c r="F562" s="357"/>
      <c r="G562" s="357"/>
      <c r="H562" s="358"/>
      <c r="I562" s="357"/>
    </row>
    <row r="563" spans="4:9" x14ac:dyDescent="0.35">
      <c r="D563" s="358"/>
      <c r="E563" s="357"/>
      <c r="F563" s="357"/>
      <c r="G563" s="357"/>
      <c r="H563" s="358"/>
      <c r="I563" s="357"/>
    </row>
    <row r="564" spans="4:9" x14ac:dyDescent="0.35">
      <c r="D564" s="358"/>
      <c r="E564" s="357"/>
      <c r="F564" s="357"/>
      <c r="G564" s="357"/>
      <c r="H564" s="358"/>
      <c r="I564" s="357"/>
    </row>
    <row r="565" spans="4:9" x14ac:dyDescent="0.35">
      <c r="D565" s="358"/>
      <c r="E565" s="357"/>
      <c r="F565" s="357"/>
      <c r="G565" s="357"/>
      <c r="H565" s="358"/>
      <c r="I565" s="357"/>
    </row>
    <row r="566" spans="4:9" x14ac:dyDescent="0.35">
      <c r="D566" s="358"/>
      <c r="E566" s="357"/>
      <c r="F566" s="357"/>
      <c r="G566" s="357"/>
      <c r="H566" s="358"/>
      <c r="I566" s="357"/>
    </row>
    <row r="567" spans="4:9" x14ac:dyDescent="0.35">
      <c r="D567" s="358"/>
      <c r="E567" s="357"/>
      <c r="F567" s="357"/>
      <c r="G567" s="357"/>
      <c r="H567" s="358"/>
      <c r="I567" s="357"/>
    </row>
    <row r="568" spans="4:9" x14ac:dyDescent="0.35">
      <c r="D568" s="358"/>
      <c r="E568" s="357"/>
      <c r="F568" s="357"/>
      <c r="G568" s="357"/>
      <c r="H568" s="358"/>
      <c r="I568" s="357"/>
    </row>
    <row r="569" spans="4:9" x14ac:dyDescent="0.35">
      <c r="D569" s="358"/>
      <c r="E569" s="357"/>
      <c r="F569" s="357"/>
      <c r="G569" s="357"/>
      <c r="H569" s="358"/>
      <c r="I569" s="357"/>
    </row>
    <row r="570" spans="4:9" x14ac:dyDescent="0.35">
      <c r="D570" s="358"/>
      <c r="E570" s="357"/>
      <c r="F570" s="357"/>
      <c r="G570" s="357"/>
      <c r="H570" s="358"/>
      <c r="I570" s="357"/>
    </row>
    <row r="571" spans="4:9" x14ac:dyDescent="0.35">
      <c r="D571" s="358"/>
      <c r="E571" s="357"/>
      <c r="F571" s="357"/>
      <c r="G571" s="357"/>
      <c r="H571" s="358"/>
      <c r="I571" s="357"/>
    </row>
    <row r="572" spans="4:9" x14ac:dyDescent="0.35">
      <c r="D572" s="358"/>
      <c r="E572" s="357"/>
      <c r="F572" s="357"/>
      <c r="G572" s="357"/>
      <c r="H572" s="358"/>
      <c r="I572" s="357"/>
    </row>
    <row r="573" spans="4:9" x14ac:dyDescent="0.35">
      <c r="D573" s="358"/>
      <c r="E573" s="357"/>
      <c r="F573" s="357"/>
      <c r="G573" s="357"/>
      <c r="H573" s="358"/>
      <c r="I573" s="357"/>
    </row>
    <row r="574" spans="4:9" x14ac:dyDescent="0.35">
      <c r="D574" s="358"/>
      <c r="E574" s="357"/>
      <c r="F574" s="357"/>
      <c r="G574" s="357"/>
      <c r="H574" s="358"/>
      <c r="I574" s="357"/>
    </row>
    <row r="575" spans="4:9" x14ac:dyDescent="0.35">
      <c r="D575" s="358"/>
      <c r="E575" s="357"/>
      <c r="F575" s="357"/>
      <c r="G575" s="357"/>
      <c r="H575" s="358"/>
      <c r="I575" s="357"/>
    </row>
    <row r="576" spans="4:9" x14ac:dyDescent="0.35">
      <c r="D576" s="358"/>
      <c r="E576" s="357"/>
      <c r="F576" s="357"/>
      <c r="G576" s="357"/>
      <c r="H576" s="358"/>
      <c r="I576" s="357"/>
    </row>
    <row r="577" spans="4:9" x14ac:dyDescent="0.35">
      <c r="D577" s="358"/>
      <c r="E577" s="357"/>
      <c r="F577" s="357"/>
      <c r="G577" s="357"/>
      <c r="H577" s="358"/>
      <c r="I577" s="357"/>
    </row>
    <row r="578" spans="4:9" x14ac:dyDescent="0.35">
      <c r="D578" s="358"/>
      <c r="E578" s="357"/>
      <c r="F578" s="357"/>
      <c r="G578" s="357"/>
      <c r="H578" s="358"/>
      <c r="I578" s="357"/>
    </row>
    <row r="579" spans="4:9" x14ac:dyDescent="0.35">
      <c r="D579" s="358"/>
      <c r="E579" s="357"/>
      <c r="F579" s="357"/>
      <c r="G579" s="357"/>
      <c r="H579" s="358"/>
      <c r="I579" s="357"/>
    </row>
    <row r="580" spans="4:9" x14ac:dyDescent="0.35">
      <c r="D580" s="358"/>
      <c r="E580" s="357"/>
      <c r="F580" s="357"/>
      <c r="G580" s="357"/>
      <c r="H580" s="358"/>
      <c r="I580" s="357"/>
    </row>
    <row r="581" spans="4:9" x14ac:dyDescent="0.35">
      <c r="D581" s="358"/>
      <c r="E581" s="357"/>
      <c r="F581" s="357"/>
      <c r="G581" s="357"/>
      <c r="H581" s="358"/>
      <c r="I581" s="357"/>
    </row>
    <row r="582" spans="4:9" x14ac:dyDescent="0.35">
      <c r="D582" s="358"/>
      <c r="E582" s="357"/>
      <c r="F582" s="357"/>
      <c r="G582" s="357"/>
      <c r="H582" s="358"/>
      <c r="I582" s="357"/>
    </row>
    <row r="583" spans="4:9" x14ac:dyDescent="0.35">
      <c r="D583" s="358"/>
      <c r="E583" s="357"/>
      <c r="F583" s="357"/>
      <c r="G583" s="357"/>
      <c r="H583" s="358"/>
      <c r="I583" s="357"/>
    </row>
    <row r="584" spans="4:9" x14ac:dyDescent="0.35">
      <c r="D584" s="358"/>
      <c r="E584" s="357"/>
      <c r="F584" s="357"/>
      <c r="G584" s="357"/>
      <c r="H584" s="358"/>
      <c r="I584" s="357"/>
    </row>
    <row r="585" spans="4:9" x14ac:dyDescent="0.35">
      <c r="D585" s="358"/>
      <c r="E585" s="357"/>
      <c r="F585" s="357"/>
      <c r="G585" s="357"/>
      <c r="H585" s="358"/>
      <c r="I585" s="357"/>
    </row>
    <row r="586" spans="4:9" x14ac:dyDescent="0.35">
      <c r="D586" s="358"/>
      <c r="E586" s="357"/>
      <c r="F586" s="357"/>
      <c r="G586" s="357"/>
      <c r="H586" s="358"/>
      <c r="I586" s="357"/>
    </row>
    <row r="587" spans="4:9" x14ac:dyDescent="0.35">
      <c r="D587" s="358"/>
      <c r="E587" s="357"/>
      <c r="F587" s="357"/>
      <c r="G587" s="357"/>
      <c r="H587" s="358"/>
      <c r="I587" s="357"/>
    </row>
    <row r="588" spans="4:9" x14ac:dyDescent="0.35">
      <c r="D588" s="358"/>
      <c r="E588" s="357"/>
      <c r="F588" s="357"/>
      <c r="G588" s="357"/>
      <c r="H588" s="358"/>
      <c r="I588" s="357"/>
    </row>
    <row r="589" spans="4:9" x14ac:dyDescent="0.35">
      <c r="D589" s="358"/>
      <c r="E589" s="357"/>
      <c r="F589" s="357"/>
      <c r="G589" s="357"/>
      <c r="H589" s="358"/>
      <c r="I589" s="357"/>
    </row>
    <row r="590" spans="4:9" x14ac:dyDescent="0.35">
      <c r="D590" s="358"/>
      <c r="E590" s="357"/>
      <c r="F590" s="357"/>
      <c r="G590" s="357"/>
      <c r="H590" s="358"/>
      <c r="I590" s="357"/>
    </row>
    <row r="591" spans="4:9" x14ac:dyDescent="0.35">
      <c r="D591" s="358"/>
      <c r="E591" s="357"/>
      <c r="F591" s="357"/>
      <c r="G591" s="357"/>
      <c r="H591" s="358"/>
      <c r="I591" s="357"/>
    </row>
    <row r="592" spans="4:9" x14ac:dyDescent="0.35">
      <c r="D592" s="358"/>
      <c r="E592" s="357"/>
      <c r="F592" s="357"/>
      <c r="G592" s="357"/>
      <c r="H592" s="358"/>
      <c r="I592" s="357"/>
    </row>
    <row r="593" spans="4:9" x14ac:dyDescent="0.35">
      <c r="D593" s="358"/>
      <c r="E593" s="357"/>
      <c r="F593" s="357"/>
      <c r="G593" s="357"/>
      <c r="H593" s="358"/>
      <c r="I593" s="357"/>
    </row>
    <row r="594" spans="4:9" x14ac:dyDescent="0.35">
      <c r="D594" s="358"/>
      <c r="E594" s="357"/>
      <c r="F594" s="357"/>
      <c r="G594" s="357"/>
      <c r="H594" s="358"/>
      <c r="I594" s="357"/>
    </row>
    <row r="595" spans="4:9" x14ac:dyDescent="0.35">
      <c r="D595" s="358"/>
      <c r="E595" s="357"/>
      <c r="F595" s="357"/>
      <c r="G595" s="357"/>
      <c r="H595" s="358"/>
      <c r="I595" s="357"/>
    </row>
    <row r="596" spans="4:9" x14ac:dyDescent="0.35">
      <c r="D596" s="358"/>
      <c r="E596" s="357"/>
      <c r="F596" s="357"/>
      <c r="G596" s="357"/>
      <c r="H596" s="358"/>
      <c r="I596" s="357"/>
    </row>
    <row r="597" spans="4:9" x14ac:dyDescent="0.35">
      <c r="D597" s="358"/>
      <c r="E597" s="357"/>
      <c r="F597" s="357"/>
      <c r="G597" s="357"/>
      <c r="H597" s="358"/>
      <c r="I597" s="357"/>
    </row>
    <row r="598" spans="4:9" x14ac:dyDescent="0.35">
      <c r="D598" s="358"/>
      <c r="E598" s="357"/>
      <c r="F598" s="357"/>
      <c r="G598" s="357"/>
      <c r="H598" s="358"/>
      <c r="I598" s="357"/>
    </row>
    <row r="599" spans="4:9" x14ac:dyDescent="0.35">
      <c r="D599" s="358"/>
      <c r="E599" s="357"/>
      <c r="F599" s="357"/>
      <c r="G599" s="357"/>
      <c r="H599" s="358"/>
      <c r="I599" s="357"/>
    </row>
    <row r="600" spans="4:9" x14ac:dyDescent="0.35">
      <c r="D600" s="358"/>
      <c r="E600" s="357"/>
      <c r="F600" s="357"/>
      <c r="G600" s="357"/>
      <c r="H600" s="358"/>
      <c r="I600" s="357"/>
    </row>
    <row r="601" spans="4:9" x14ac:dyDescent="0.35">
      <c r="D601" s="358"/>
      <c r="E601" s="357"/>
      <c r="F601" s="357"/>
      <c r="G601" s="357"/>
      <c r="H601" s="358"/>
      <c r="I601" s="357"/>
    </row>
    <row r="602" spans="4:9" x14ac:dyDescent="0.35">
      <c r="D602" s="358"/>
      <c r="E602" s="357"/>
      <c r="F602" s="357"/>
      <c r="G602" s="357"/>
      <c r="H602" s="358"/>
      <c r="I602" s="357"/>
    </row>
    <row r="603" spans="4:9" x14ac:dyDescent="0.35">
      <c r="D603" s="358"/>
      <c r="E603" s="357"/>
      <c r="F603" s="357"/>
      <c r="G603" s="357"/>
      <c r="H603" s="358"/>
      <c r="I603" s="357"/>
    </row>
    <row r="604" spans="4:9" x14ac:dyDescent="0.35">
      <c r="D604" s="358"/>
      <c r="E604" s="357"/>
      <c r="F604" s="357"/>
      <c r="G604" s="357"/>
      <c r="H604" s="358"/>
      <c r="I604" s="357"/>
    </row>
    <row r="605" spans="4:9" x14ac:dyDescent="0.35">
      <c r="D605" s="358"/>
      <c r="E605" s="357"/>
      <c r="F605" s="357"/>
      <c r="G605" s="357"/>
      <c r="H605" s="358"/>
      <c r="I605" s="357"/>
    </row>
    <row r="606" spans="4:9" x14ac:dyDescent="0.35">
      <c r="D606" s="358"/>
      <c r="E606" s="357"/>
      <c r="F606" s="357"/>
      <c r="G606" s="357"/>
      <c r="H606" s="358"/>
      <c r="I606" s="357"/>
    </row>
    <row r="607" spans="4:9" x14ac:dyDescent="0.35">
      <c r="D607" s="358"/>
      <c r="E607" s="357"/>
      <c r="F607" s="357"/>
      <c r="G607" s="357"/>
      <c r="H607" s="358"/>
      <c r="I607" s="357"/>
    </row>
    <row r="608" spans="4:9" x14ac:dyDescent="0.35">
      <c r="D608" s="358"/>
      <c r="E608" s="357"/>
      <c r="F608" s="357"/>
      <c r="G608" s="357"/>
      <c r="H608" s="358"/>
      <c r="I608" s="357"/>
    </row>
    <row r="609" spans="4:9" x14ac:dyDescent="0.35">
      <c r="D609" s="358"/>
      <c r="E609" s="357"/>
      <c r="F609" s="357"/>
      <c r="G609" s="357"/>
      <c r="H609" s="358"/>
      <c r="I609" s="357"/>
    </row>
    <row r="610" spans="4:9" x14ac:dyDescent="0.35">
      <c r="D610" s="358"/>
      <c r="E610" s="357"/>
      <c r="F610" s="357"/>
      <c r="G610" s="357"/>
      <c r="H610" s="358"/>
      <c r="I610" s="357"/>
    </row>
    <row r="611" spans="4:9" x14ac:dyDescent="0.35">
      <c r="D611" s="358"/>
      <c r="E611" s="357"/>
      <c r="F611" s="357"/>
      <c r="G611" s="357"/>
      <c r="H611" s="358"/>
      <c r="I611" s="357"/>
    </row>
    <row r="612" spans="4:9" x14ac:dyDescent="0.35">
      <c r="D612" s="358"/>
      <c r="E612" s="357"/>
      <c r="F612" s="357"/>
      <c r="G612" s="357"/>
      <c r="H612" s="358"/>
      <c r="I612" s="357"/>
    </row>
    <row r="613" spans="4:9" x14ac:dyDescent="0.35">
      <c r="D613" s="358"/>
      <c r="E613" s="357"/>
      <c r="F613" s="357"/>
      <c r="G613" s="357"/>
      <c r="H613" s="358"/>
      <c r="I613" s="357"/>
    </row>
    <row r="614" spans="4:9" x14ac:dyDescent="0.35">
      <c r="D614" s="358"/>
      <c r="E614" s="357"/>
      <c r="F614" s="357"/>
      <c r="G614" s="357"/>
      <c r="H614" s="358"/>
      <c r="I614" s="357"/>
    </row>
    <row r="615" spans="4:9" x14ac:dyDescent="0.35">
      <c r="D615" s="358"/>
      <c r="E615" s="357"/>
      <c r="F615" s="357"/>
      <c r="G615" s="357"/>
      <c r="H615" s="358"/>
      <c r="I615" s="357"/>
    </row>
    <row r="616" spans="4:9" x14ac:dyDescent="0.35">
      <c r="D616" s="358"/>
      <c r="E616" s="357"/>
      <c r="F616" s="357"/>
      <c r="G616" s="357"/>
      <c r="H616" s="358"/>
      <c r="I616" s="357"/>
    </row>
    <row r="617" spans="4:9" x14ac:dyDescent="0.35">
      <c r="D617" s="358"/>
      <c r="E617" s="357"/>
      <c r="F617" s="357"/>
      <c r="G617" s="357"/>
      <c r="H617" s="358"/>
      <c r="I617" s="357"/>
    </row>
    <row r="618" spans="4:9" x14ac:dyDescent="0.35">
      <c r="D618" s="358"/>
      <c r="E618" s="357"/>
      <c r="F618" s="357"/>
      <c r="G618" s="357"/>
      <c r="H618" s="358"/>
      <c r="I618" s="357"/>
    </row>
    <row r="619" spans="4:9" x14ac:dyDescent="0.35">
      <c r="D619" s="358"/>
      <c r="E619" s="357"/>
      <c r="F619" s="357"/>
      <c r="G619" s="357"/>
      <c r="H619" s="358"/>
      <c r="I619" s="357"/>
    </row>
    <row r="620" spans="4:9" x14ac:dyDescent="0.35">
      <c r="D620" s="358"/>
      <c r="E620" s="357"/>
      <c r="F620" s="357"/>
      <c r="G620" s="357"/>
      <c r="H620" s="358"/>
      <c r="I620" s="357"/>
    </row>
    <row r="621" spans="4:9" x14ac:dyDescent="0.35">
      <c r="D621" s="358"/>
      <c r="E621" s="357"/>
      <c r="F621" s="357"/>
      <c r="G621" s="357"/>
      <c r="H621" s="358"/>
      <c r="I621" s="357"/>
    </row>
    <row r="622" spans="4:9" x14ac:dyDescent="0.35">
      <c r="D622" s="358"/>
      <c r="E622" s="357"/>
      <c r="F622" s="357"/>
      <c r="G622" s="357"/>
      <c r="H622" s="358"/>
      <c r="I622" s="357"/>
    </row>
    <row r="623" spans="4:9" x14ac:dyDescent="0.35">
      <c r="D623" s="358"/>
      <c r="E623" s="357"/>
      <c r="F623" s="357"/>
      <c r="G623" s="357"/>
      <c r="H623" s="358"/>
      <c r="I623" s="357"/>
    </row>
    <row r="624" spans="4:9" x14ac:dyDescent="0.35">
      <c r="D624" s="358"/>
      <c r="E624" s="357"/>
      <c r="F624" s="357"/>
      <c r="G624" s="357"/>
      <c r="H624" s="358"/>
      <c r="I624" s="357"/>
    </row>
    <row r="625" spans="4:9" x14ac:dyDescent="0.35">
      <c r="D625" s="358"/>
      <c r="E625" s="357"/>
      <c r="F625" s="357"/>
      <c r="G625" s="357"/>
      <c r="H625" s="358"/>
      <c r="I625" s="357"/>
    </row>
    <row r="626" spans="4:9" x14ac:dyDescent="0.35">
      <c r="D626" s="358"/>
      <c r="E626" s="357"/>
      <c r="F626" s="357"/>
      <c r="G626" s="357"/>
      <c r="H626" s="358"/>
      <c r="I626" s="357"/>
    </row>
    <row r="627" spans="4:9" x14ac:dyDescent="0.35">
      <c r="D627" s="358"/>
      <c r="E627" s="357"/>
      <c r="F627" s="357"/>
      <c r="G627" s="357"/>
      <c r="H627" s="358"/>
      <c r="I627" s="357"/>
    </row>
    <row r="628" spans="4:9" x14ac:dyDescent="0.35">
      <c r="D628" s="358"/>
      <c r="E628" s="357"/>
      <c r="F628" s="357"/>
      <c r="G628" s="357"/>
      <c r="H628" s="358"/>
      <c r="I628" s="357"/>
    </row>
    <row r="629" spans="4:9" x14ac:dyDescent="0.35">
      <c r="D629" s="358"/>
      <c r="E629" s="357"/>
      <c r="F629" s="357"/>
      <c r="G629" s="357"/>
      <c r="H629" s="358"/>
      <c r="I629" s="357"/>
    </row>
    <row r="630" spans="4:9" x14ac:dyDescent="0.35">
      <c r="D630" s="358"/>
      <c r="E630" s="357"/>
      <c r="F630" s="357"/>
      <c r="G630" s="357"/>
      <c r="H630" s="358"/>
      <c r="I630" s="357"/>
    </row>
    <row r="631" spans="4:9" x14ac:dyDescent="0.35">
      <c r="D631" s="358"/>
      <c r="E631" s="357"/>
      <c r="F631" s="357"/>
      <c r="G631" s="357"/>
      <c r="H631" s="358"/>
      <c r="I631" s="357"/>
    </row>
    <row r="632" spans="4:9" x14ac:dyDescent="0.35">
      <c r="D632" s="358"/>
      <c r="E632" s="357"/>
      <c r="F632" s="357"/>
      <c r="G632" s="357"/>
      <c r="H632" s="358"/>
      <c r="I632" s="357"/>
    </row>
    <row r="633" spans="4:9" x14ac:dyDescent="0.35">
      <c r="D633" s="358"/>
      <c r="E633" s="357"/>
      <c r="F633" s="357"/>
      <c r="G633" s="357"/>
      <c r="H633" s="358"/>
      <c r="I633" s="357"/>
    </row>
    <row r="634" spans="4:9" x14ac:dyDescent="0.35">
      <c r="D634" s="358"/>
      <c r="E634" s="357"/>
      <c r="F634" s="357"/>
      <c r="G634" s="357"/>
      <c r="H634" s="358"/>
      <c r="I634" s="357"/>
    </row>
    <row r="635" spans="4:9" x14ac:dyDescent="0.35">
      <c r="D635" s="358"/>
      <c r="E635" s="357"/>
      <c r="F635" s="357"/>
      <c r="G635" s="357"/>
      <c r="H635" s="358"/>
      <c r="I635" s="357"/>
    </row>
    <row r="636" spans="4:9" x14ac:dyDescent="0.35">
      <c r="D636" s="358"/>
      <c r="E636" s="357"/>
      <c r="F636" s="357"/>
      <c r="G636" s="357"/>
      <c r="H636" s="358"/>
      <c r="I636" s="357"/>
    </row>
    <row r="637" spans="4:9" x14ac:dyDescent="0.35">
      <c r="D637" s="358"/>
      <c r="E637" s="357"/>
      <c r="F637" s="357"/>
      <c r="G637" s="357"/>
      <c r="H637" s="358"/>
      <c r="I637" s="357"/>
    </row>
    <row r="638" spans="4:9" x14ac:dyDescent="0.35">
      <c r="D638" s="358"/>
      <c r="E638" s="357"/>
      <c r="F638" s="357"/>
      <c r="G638" s="357"/>
      <c r="H638" s="358"/>
      <c r="I638" s="357"/>
    </row>
    <row r="639" spans="4:9" x14ac:dyDescent="0.35">
      <c r="D639" s="358"/>
      <c r="E639" s="357"/>
      <c r="F639" s="357"/>
      <c r="G639" s="357"/>
      <c r="H639" s="358"/>
      <c r="I639" s="357"/>
    </row>
    <row r="640" spans="4:9" x14ac:dyDescent="0.35">
      <c r="D640" s="358"/>
      <c r="E640" s="357"/>
      <c r="F640" s="357"/>
      <c r="G640" s="357"/>
      <c r="H640" s="358"/>
      <c r="I640" s="357"/>
    </row>
    <row r="641" spans="4:9" x14ac:dyDescent="0.35">
      <c r="D641" s="358"/>
      <c r="E641" s="357"/>
      <c r="F641" s="357"/>
      <c r="G641" s="357"/>
      <c r="H641" s="358"/>
      <c r="I641" s="357"/>
    </row>
    <row r="642" spans="4:9" x14ac:dyDescent="0.35">
      <c r="D642" s="358"/>
      <c r="E642" s="357"/>
      <c r="F642" s="357"/>
      <c r="G642" s="357"/>
      <c r="H642" s="358"/>
      <c r="I642" s="357"/>
    </row>
    <row r="643" spans="4:9" x14ac:dyDescent="0.35">
      <c r="D643" s="358"/>
      <c r="E643" s="357"/>
      <c r="F643" s="357"/>
      <c r="G643" s="357"/>
      <c r="H643" s="358"/>
      <c r="I643" s="357"/>
    </row>
    <row r="644" spans="4:9" x14ac:dyDescent="0.35">
      <c r="D644" s="358"/>
      <c r="E644" s="357"/>
      <c r="F644" s="357"/>
      <c r="G644" s="357"/>
      <c r="H644" s="358"/>
      <c r="I644" s="357"/>
    </row>
    <row r="645" spans="4:9" x14ac:dyDescent="0.35">
      <c r="D645" s="358"/>
      <c r="E645" s="357"/>
      <c r="F645" s="357"/>
      <c r="G645" s="357"/>
      <c r="H645" s="358"/>
      <c r="I645" s="357"/>
    </row>
    <row r="646" spans="4:9" x14ac:dyDescent="0.35">
      <c r="D646" s="358"/>
      <c r="E646" s="357"/>
      <c r="F646" s="357"/>
      <c r="G646" s="357"/>
      <c r="H646" s="358"/>
      <c r="I646" s="357"/>
    </row>
    <row r="647" spans="4:9" x14ac:dyDescent="0.35">
      <c r="D647" s="358"/>
      <c r="E647" s="357"/>
      <c r="F647" s="357"/>
      <c r="G647" s="357"/>
      <c r="H647" s="358"/>
      <c r="I647" s="357"/>
    </row>
    <row r="648" spans="4:9" x14ac:dyDescent="0.35">
      <c r="D648" s="358"/>
      <c r="E648" s="357"/>
      <c r="F648" s="357"/>
      <c r="G648" s="357"/>
      <c r="H648" s="358"/>
      <c r="I648" s="357"/>
    </row>
    <row r="649" spans="4:9" x14ac:dyDescent="0.35">
      <c r="D649" s="358"/>
      <c r="E649" s="357"/>
      <c r="F649" s="357"/>
      <c r="G649" s="357"/>
      <c r="H649" s="358"/>
      <c r="I649" s="357"/>
    </row>
    <row r="650" spans="4:9" x14ac:dyDescent="0.35">
      <c r="D650" s="358"/>
      <c r="E650" s="357"/>
      <c r="F650" s="357"/>
      <c r="G650" s="357"/>
      <c r="H650" s="358"/>
      <c r="I650" s="357"/>
    </row>
    <row r="651" spans="4:9" x14ac:dyDescent="0.35">
      <c r="D651" s="358"/>
      <c r="E651" s="357"/>
      <c r="F651" s="357"/>
      <c r="G651" s="357"/>
      <c r="H651" s="358"/>
      <c r="I651" s="357"/>
    </row>
    <row r="652" spans="4:9" x14ac:dyDescent="0.35">
      <c r="D652" s="358"/>
      <c r="E652" s="357"/>
      <c r="F652" s="357"/>
      <c r="G652" s="357"/>
      <c r="H652" s="358"/>
      <c r="I652" s="357"/>
    </row>
    <row r="653" spans="4:9" x14ac:dyDescent="0.35">
      <c r="D653" s="358"/>
      <c r="E653" s="357"/>
      <c r="F653" s="357"/>
      <c r="G653" s="357"/>
      <c r="H653" s="358"/>
      <c r="I653" s="357"/>
    </row>
    <row r="654" spans="4:9" x14ac:dyDescent="0.35">
      <c r="D654" s="358"/>
      <c r="E654" s="357"/>
      <c r="F654" s="357"/>
      <c r="G654" s="357"/>
      <c r="H654" s="358"/>
      <c r="I654" s="357"/>
    </row>
    <row r="655" spans="4:9" x14ac:dyDescent="0.35">
      <c r="D655" s="358"/>
      <c r="E655" s="357"/>
      <c r="F655" s="357"/>
      <c r="G655" s="357"/>
      <c r="H655" s="358"/>
      <c r="I655" s="357"/>
    </row>
    <row r="656" spans="4:9" x14ac:dyDescent="0.35">
      <c r="D656" s="358"/>
      <c r="E656" s="357"/>
      <c r="F656" s="357"/>
      <c r="G656" s="357"/>
      <c r="H656" s="358"/>
      <c r="I656" s="357"/>
    </row>
    <row r="657" spans="4:9" x14ac:dyDescent="0.35">
      <c r="D657" s="358"/>
      <c r="E657" s="357"/>
      <c r="F657" s="357"/>
      <c r="G657" s="357"/>
      <c r="H657" s="358"/>
      <c r="I657" s="357"/>
    </row>
    <row r="658" spans="4:9" x14ac:dyDescent="0.35">
      <c r="D658" s="358"/>
      <c r="E658" s="357"/>
      <c r="F658" s="357"/>
      <c r="G658" s="357"/>
      <c r="H658" s="358"/>
      <c r="I658" s="357"/>
    </row>
    <row r="659" spans="4:9" x14ac:dyDescent="0.35">
      <c r="D659" s="358"/>
      <c r="E659" s="357"/>
      <c r="F659" s="357"/>
      <c r="G659" s="357"/>
      <c r="H659" s="358"/>
      <c r="I659" s="357"/>
    </row>
    <row r="660" spans="4:9" x14ac:dyDescent="0.35">
      <c r="D660" s="358"/>
      <c r="E660" s="357"/>
      <c r="F660" s="357"/>
      <c r="G660" s="357"/>
      <c r="H660" s="358"/>
      <c r="I660" s="357"/>
    </row>
    <row r="661" spans="4:9" x14ac:dyDescent="0.35">
      <c r="D661" s="358"/>
      <c r="E661" s="357"/>
      <c r="F661" s="357"/>
      <c r="G661" s="357"/>
      <c r="H661" s="358"/>
      <c r="I661" s="357"/>
    </row>
    <row r="662" spans="4:9" x14ac:dyDescent="0.35">
      <c r="D662" s="358"/>
      <c r="E662" s="357"/>
      <c r="F662" s="357"/>
      <c r="G662" s="357"/>
      <c r="H662" s="358"/>
      <c r="I662" s="357"/>
    </row>
    <row r="663" spans="4:9" x14ac:dyDescent="0.35">
      <c r="D663" s="358"/>
      <c r="E663" s="357"/>
      <c r="F663" s="357"/>
      <c r="G663" s="357"/>
      <c r="H663" s="358"/>
      <c r="I663" s="357"/>
    </row>
    <row r="664" spans="4:9" x14ac:dyDescent="0.35">
      <c r="D664" s="358"/>
      <c r="E664" s="357"/>
      <c r="F664" s="357"/>
      <c r="G664" s="357"/>
      <c r="H664" s="358"/>
      <c r="I664" s="357"/>
    </row>
    <row r="665" spans="4:9" x14ac:dyDescent="0.35">
      <c r="D665" s="358"/>
      <c r="E665" s="357"/>
      <c r="F665" s="357"/>
      <c r="G665" s="357"/>
      <c r="H665" s="358"/>
      <c r="I665" s="357"/>
    </row>
    <row r="666" spans="4:9" x14ac:dyDescent="0.35">
      <c r="D666" s="358"/>
      <c r="E666" s="357"/>
      <c r="F666" s="357"/>
      <c r="G666" s="357"/>
      <c r="H666" s="358"/>
      <c r="I666" s="357"/>
    </row>
    <row r="667" spans="4:9" x14ac:dyDescent="0.35">
      <c r="D667" s="358"/>
      <c r="E667" s="357"/>
      <c r="F667" s="357"/>
      <c r="G667" s="357"/>
      <c r="H667" s="358"/>
      <c r="I667" s="357"/>
    </row>
    <row r="668" spans="4:9" x14ac:dyDescent="0.35">
      <c r="D668" s="358"/>
      <c r="E668" s="357"/>
      <c r="F668" s="357"/>
      <c r="G668" s="357"/>
      <c r="H668" s="358"/>
      <c r="I668" s="357"/>
    </row>
    <row r="669" spans="4:9" x14ac:dyDescent="0.35">
      <c r="D669" s="358"/>
      <c r="E669" s="357"/>
      <c r="F669" s="357"/>
      <c r="G669" s="357"/>
      <c r="H669" s="358"/>
      <c r="I669" s="357"/>
    </row>
    <row r="670" spans="4:9" x14ac:dyDescent="0.35">
      <c r="D670" s="358"/>
      <c r="E670" s="357"/>
      <c r="F670" s="357"/>
      <c r="G670" s="357"/>
      <c r="H670" s="358"/>
      <c r="I670" s="357"/>
    </row>
    <row r="671" spans="4:9" x14ac:dyDescent="0.35">
      <c r="D671" s="358"/>
      <c r="E671" s="357"/>
      <c r="F671" s="357"/>
      <c r="G671" s="357"/>
      <c r="H671" s="358"/>
      <c r="I671" s="357"/>
    </row>
    <row r="672" spans="4:9" x14ac:dyDescent="0.35">
      <c r="D672" s="358"/>
      <c r="E672" s="357"/>
      <c r="F672" s="357"/>
      <c r="G672" s="357"/>
      <c r="H672" s="358"/>
      <c r="I672" s="357"/>
    </row>
    <row r="673" spans="4:9" x14ac:dyDescent="0.35">
      <c r="D673" s="358"/>
      <c r="E673" s="357"/>
      <c r="F673" s="357"/>
      <c r="G673" s="357"/>
      <c r="H673" s="358"/>
      <c r="I673" s="357"/>
    </row>
    <row r="674" spans="4:9" x14ac:dyDescent="0.35">
      <c r="D674" s="358"/>
      <c r="E674" s="357"/>
      <c r="F674" s="357"/>
      <c r="G674" s="357"/>
      <c r="H674" s="358"/>
      <c r="I674" s="357"/>
    </row>
    <row r="675" spans="4:9" x14ac:dyDescent="0.35">
      <c r="D675" s="358"/>
      <c r="E675" s="357"/>
      <c r="F675" s="357"/>
      <c r="G675" s="357"/>
      <c r="H675" s="358"/>
      <c r="I675" s="357"/>
    </row>
    <row r="676" spans="4:9" x14ac:dyDescent="0.35">
      <c r="D676" s="358"/>
      <c r="E676" s="357"/>
      <c r="F676" s="357"/>
      <c r="G676" s="357"/>
      <c r="H676" s="358"/>
      <c r="I676" s="357"/>
    </row>
    <row r="677" spans="4:9" x14ac:dyDescent="0.35">
      <c r="D677" s="358"/>
      <c r="E677" s="357"/>
      <c r="F677" s="357"/>
      <c r="G677" s="357"/>
      <c r="H677" s="358"/>
      <c r="I677" s="357"/>
    </row>
    <row r="678" spans="4:9" x14ac:dyDescent="0.35">
      <c r="D678" s="358"/>
      <c r="E678" s="357"/>
      <c r="F678" s="357"/>
      <c r="G678" s="357"/>
      <c r="H678" s="358"/>
      <c r="I678" s="357"/>
    </row>
    <row r="679" spans="4:9" x14ac:dyDescent="0.35">
      <c r="D679" s="358"/>
      <c r="E679" s="357"/>
      <c r="F679" s="357"/>
      <c r="G679" s="357"/>
      <c r="H679" s="358"/>
      <c r="I679" s="357"/>
    </row>
    <row r="680" spans="4:9" x14ac:dyDescent="0.35">
      <c r="D680" s="358"/>
      <c r="E680" s="357"/>
      <c r="F680" s="357"/>
      <c r="G680" s="357"/>
      <c r="H680" s="358"/>
      <c r="I680" s="357"/>
    </row>
    <row r="681" spans="4:9" x14ac:dyDescent="0.35">
      <c r="D681" s="358"/>
      <c r="E681" s="357"/>
      <c r="F681" s="357"/>
      <c r="G681" s="357"/>
      <c r="H681" s="358"/>
      <c r="I681" s="357"/>
    </row>
    <row r="682" spans="4:9" x14ac:dyDescent="0.35">
      <c r="D682" s="358"/>
      <c r="E682" s="357"/>
      <c r="F682" s="357"/>
      <c r="G682" s="357"/>
      <c r="H682" s="358"/>
      <c r="I682" s="357"/>
    </row>
    <row r="683" spans="4:9" x14ac:dyDescent="0.35">
      <c r="D683" s="358"/>
      <c r="E683" s="357"/>
      <c r="F683" s="357"/>
      <c r="G683" s="357"/>
      <c r="H683" s="358"/>
      <c r="I683" s="357"/>
    </row>
    <row r="684" spans="4:9" x14ac:dyDescent="0.35">
      <c r="D684" s="358"/>
      <c r="E684" s="357"/>
      <c r="F684" s="357"/>
      <c r="G684" s="357"/>
      <c r="H684" s="358"/>
      <c r="I684" s="357"/>
    </row>
    <row r="685" spans="4:9" x14ac:dyDescent="0.35">
      <c r="D685" s="358"/>
      <c r="E685" s="357"/>
      <c r="F685" s="357"/>
      <c r="G685" s="357"/>
      <c r="H685" s="358"/>
      <c r="I685" s="357"/>
    </row>
    <row r="686" spans="4:9" x14ac:dyDescent="0.35">
      <c r="D686" s="358"/>
      <c r="E686" s="357"/>
      <c r="F686" s="357"/>
      <c r="G686" s="357"/>
      <c r="H686" s="358"/>
      <c r="I686" s="357"/>
    </row>
    <row r="687" spans="4:9" x14ac:dyDescent="0.35">
      <c r="D687" s="358"/>
      <c r="E687" s="357"/>
      <c r="F687" s="357"/>
      <c r="G687" s="357"/>
      <c r="H687" s="358"/>
      <c r="I687" s="357"/>
    </row>
    <row r="688" spans="4:9" x14ac:dyDescent="0.35">
      <c r="D688" s="358"/>
      <c r="E688" s="357"/>
      <c r="F688" s="357"/>
      <c r="G688" s="357"/>
      <c r="H688" s="358"/>
      <c r="I688" s="357"/>
    </row>
    <row r="689" spans="4:9" x14ac:dyDescent="0.35">
      <c r="D689" s="358"/>
      <c r="E689" s="357"/>
      <c r="F689" s="357"/>
      <c r="G689" s="357"/>
      <c r="H689" s="358"/>
      <c r="I689" s="357"/>
    </row>
    <row r="690" spans="4:9" x14ac:dyDescent="0.35">
      <c r="D690" s="358"/>
      <c r="E690" s="357"/>
      <c r="F690" s="357"/>
      <c r="G690" s="357"/>
      <c r="H690" s="358"/>
      <c r="I690" s="357"/>
    </row>
    <row r="691" spans="4:9" x14ac:dyDescent="0.35">
      <c r="D691" s="358"/>
      <c r="E691" s="357"/>
      <c r="F691" s="357"/>
      <c r="G691" s="357"/>
      <c r="H691" s="358"/>
      <c r="I691" s="357"/>
    </row>
    <row r="692" spans="4:9" x14ac:dyDescent="0.35">
      <c r="D692" s="358"/>
      <c r="E692" s="357"/>
      <c r="F692" s="357"/>
      <c r="G692" s="357"/>
      <c r="H692" s="358"/>
      <c r="I692" s="357"/>
    </row>
    <row r="693" spans="4:9" x14ac:dyDescent="0.35">
      <c r="D693" s="358"/>
      <c r="E693" s="357"/>
      <c r="F693" s="357"/>
      <c r="G693" s="357"/>
      <c r="H693" s="358"/>
      <c r="I693" s="357"/>
    </row>
    <row r="694" spans="4:9" x14ac:dyDescent="0.35">
      <c r="D694" s="358"/>
      <c r="E694" s="357"/>
      <c r="F694" s="357"/>
      <c r="G694" s="357"/>
      <c r="H694" s="358"/>
      <c r="I694" s="357"/>
    </row>
    <row r="695" spans="4:9" x14ac:dyDescent="0.35">
      <c r="D695" s="358"/>
      <c r="E695" s="357"/>
      <c r="F695" s="357"/>
      <c r="G695" s="357"/>
      <c r="H695" s="358"/>
      <c r="I695" s="357"/>
    </row>
    <row r="696" spans="4:9" x14ac:dyDescent="0.35">
      <c r="D696" s="358"/>
      <c r="E696" s="357"/>
      <c r="F696" s="357"/>
      <c r="G696" s="357"/>
      <c r="H696" s="358"/>
      <c r="I696" s="357"/>
    </row>
    <row r="697" spans="4:9" x14ac:dyDescent="0.35">
      <c r="D697" s="358"/>
      <c r="E697" s="357"/>
      <c r="F697" s="357"/>
      <c r="G697" s="357"/>
      <c r="H697" s="358"/>
      <c r="I697" s="357"/>
    </row>
    <row r="698" spans="4:9" x14ac:dyDescent="0.35">
      <c r="D698" s="358"/>
      <c r="E698" s="357"/>
      <c r="F698" s="357"/>
      <c r="G698" s="357"/>
      <c r="H698" s="358"/>
      <c r="I698" s="357"/>
    </row>
    <row r="699" spans="4:9" x14ac:dyDescent="0.35">
      <c r="D699" s="358"/>
      <c r="E699" s="357"/>
      <c r="F699" s="357"/>
      <c r="G699" s="357"/>
      <c r="H699" s="358"/>
      <c r="I699" s="357"/>
    </row>
    <row r="700" spans="4:9" x14ac:dyDescent="0.35">
      <c r="D700" s="358"/>
      <c r="E700" s="357"/>
      <c r="F700" s="357"/>
      <c r="G700" s="357"/>
      <c r="H700" s="358"/>
      <c r="I700" s="357"/>
    </row>
    <row r="701" spans="4:9" x14ac:dyDescent="0.35">
      <c r="D701" s="358"/>
      <c r="E701" s="357"/>
      <c r="F701" s="357"/>
      <c r="G701" s="357"/>
      <c r="H701" s="358"/>
      <c r="I701" s="357"/>
    </row>
    <row r="702" spans="4:9" x14ac:dyDescent="0.35">
      <c r="D702" s="358"/>
      <c r="E702" s="357"/>
      <c r="F702" s="357"/>
      <c r="G702" s="357"/>
      <c r="H702" s="358"/>
      <c r="I702" s="357"/>
    </row>
    <row r="703" spans="4:9" x14ac:dyDescent="0.35">
      <c r="D703" s="358"/>
      <c r="E703" s="357"/>
      <c r="F703" s="357"/>
      <c r="G703" s="357"/>
      <c r="H703" s="358"/>
      <c r="I703" s="357"/>
    </row>
    <row r="704" spans="4:9" x14ac:dyDescent="0.35">
      <c r="D704" s="358"/>
      <c r="E704" s="357"/>
      <c r="F704" s="357"/>
      <c r="G704" s="357"/>
      <c r="H704" s="358"/>
      <c r="I704" s="357"/>
    </row>
    <row r="705" spans="4:9" x14ac:dyDescent="0.35">
      <c r="D705" s="358"/>
      <c r="E705" s="357"/>
      <c r="F705" s="357"/>
      <c r="G705" s="357"/>
      <c r="H705" s="358"/>
      <c r="I705" s="357"/>
    </row>
    <row r="706" spans="4:9" x14ac:dyDescent="0.35">
      <c r="D706" s="358"/>
      <c r="E706" s="357"/>
      <c r="F706" s="357"/>
      <c r="G706" s="357"/>
      <c r="H706" s="358"/>
      <c r="I706" s="357"/>
    </row>
    <row r="707" spans="4:9" x14ac:dyDescent="0.35">
      <c r="D707" s="358"/>
      <c r="E707" s="357"/>
      <c r="F707" s="357"/>
      <c r="G707" s="357"/>
      <c r="H707" s="358"/>
      <c r="I707" s="357"/>
    </row>
    <row r="708" spans="4:9" x14ac:dyDescent="0.35">
      <c r="D708" s="358"/>
      <c r="E708" s="357"/>
      <c r="F708" s="357"/>
      <c r="G708" s="357"/>
      <c r="H708" s="358"/>
      <c r="I708" s="357"/>
    </row>
    <row r="709" spans="4:9" x14ac:dyDescent="0.35">
      <c r="D709" s="358"/>
      <c r="E709" s="357"/>
      <c r="F709" s="357"/>
      <c r="G709" s="357"/>
      <c r="H709" s="358"/>
      <c r="I709" s="357"/>
    </row>
    <row r="710" spans="4:9" x14ac:dyDescent="0.35">
      <c r="D710" s="358"/>
      <c r="E710" s="357"/>
      <c r="F710" s="357"/>
      <c r="G710" s="357"/>
      <c r="H710" s="358"/>
      <c r="I710" s="357"/>
    </row>
    <row r="711" spans="4:9" x14ac:dyDescent="0.35">
      <c r="D711" s="358"/>
      <c r="E711" s="357"/>
      <c r="F711" s="357"/>
      <c r="G711" s="357"/>
      <c r="H711" s="358"/>
      <c r="I711" s="357"/>
    </row>
    <row r="712" spans="4:9" x14ac:dyDescent="0.35">
      <c r="D712" s="358"/>
      <c r="E712" s="357"/>
      <c r="F712" s="357"/>
      <c r="G712" s="357"/>
      <c r="H712" s="358"/>
      <c r="I712" s="357"/>
    </row>
    <row r="713" spans="4:9" x14ac:dyDescent="0.35">
      <c r="D713" s="358"/>
      <c r="E713" s="357"/>
      <c r="F713" s="357"/>
      <c r="G713" s="357"/>
      <c r="H713" s="358"/>
      <c r="I713" s="357"/>
    </row>
    <row r="714" spans="4:9" x14ac:dyDescent="0.35">
      <c r="D714" s="358"/>
      <c r="E714" s="357"/>
      <c r="F714" s="357"/>
      <c r="G714" s="357"/>
      <c r="H714" s="358"/>
      <c r="I714" s="357"/>
    </row>
    <row r="715" spans="4:9" x14ac:dyDescent="0.35">
      <c r="D715" s="358"/>
      <c r="E715" s="357"/>
      <c r="F715" s="357"/>
      <c r="G715" s="357"/>
      <c r="H715" s="358"/>
      <c r="I715" s="357"/>
    </row>
    <row r="716" spans="4:9" x14ac:dyDescent="0.35">
      <c r="D716" s="358"/>
      <c r="E716" s="357"/>
      <c r="F716" s="357"/>
      <c r="G716" s="357"/>
      <c r="H716" s="358"/>
      <c r="I716" s="357"/>
    </row>
    <row r="717" spans="4:9" x14ac:dyDescent="0.35">
      <c r="D717" s="358"/>
      <c r="E717" s="357"/>
      <c r="F717" s="357"/>
      <c r="G717" s="357"/>
      <c r="H717" s="358"/>
      <c r="I717" s="357"/>
    </row>
    <row r="718" spans="4:9" x14ac:dyDescent="0.35">
      <c r="D718" s="358"/>
      <c r="E718" s="357"/>
      <c r="F718" s="357"/>
      <c r="G718" s="357"/>
      <c r="H718" s="358"/>
      <c r="I718" s="357"/>
    </row>
    <row r="719" spans="4:9" x14ac:dyDescent="0.35">
      <c r="D719" s="358"/>
      <c r="E719" s="357"/>
      <c r="F719" s="357"/>
      <c r="G719" s="357"/>
      <c r="H719" s="358"/>
      <c r="I719" s="357"/>
    </row>
    <row r="720" spans="4:9" x14ac:dyDescent="0.35">
      <c r="D720" s="358"/>
      <c r="E720" s="357"/>
      <c r="F720" s="357"/>
      <c r="G720" s="357"/>
      <c r="H720" s="358"/>
      <c r="I720" s="357"/>
    </row>
    <row r="721" spans="4:9" x14ac:dyDescent="0.35">
      <c r="D721" s="358"/>
      <c r="E721" s="357"/>
      <c r="F721" s="357"/>
      <c r="G721" s="357"/>
      <c r="H721" s="358"/>
      <c r="I721" s="357"/>
    </row>
    <row r="722" spans="4:9" x14ac:dyDescent="0.35">
      <c r="D722" s="358"/>
      <c r="E722" s="357"/>
      <c r="F722" s="357"/>
      <c r="G722" s="357"/>
      <c r="H722" s="358"/>
      <c r="I722" s="357"/>
    </row>
    <row r="723" spans="4:9" x14ac:dyDescent="0.35">
      <c r="D723" s="358"/>
      <c r="E723" s="357"/>
      <c r="F723" s="357"/>
      <c r="G723" s="357"/>
      <c r="H723" s="358"/>
      <c r="I723" s="357"/>
    </row>
    <row r="724" spans="4:9" x14ac:dyDescent="0.35">
      <c r="D724" s="358"/>
      <c r="E724" s="357"/>
      <c r="F724" s="357"/>
      <c r="G724" s="357"/>
      <c r="H724" s="358"/>
      <c r="I724" s="357"/>
    </row>
    <row r="725" spans="4:9" x14ac:dyDescent="0.35">
      <c r="D725" s="358"/>
      <c r="E725" s="357"/>
      <c r="F725" s="357"/>
      <c r="G725" s="357"/>
      <c r="H725" s="358"/>
      <c r="I725" s="357"/>
    </row>
    <row r="726" spans="4:9" x14ac:dyDescent="0.35">
      <c r="D726" s="358"/>
      <c r="E726" s="357"/>
      <c r="F726" s="357"/>
      <c r="G726" s="357"/>
      <c r="H726" s="358"/>
      <c r="I726" s="357"/>
    </row>
    <row r="727" spans="4:9" x14ac:dyDescent="0.35">
      <c r="D727" s="358"/>
      <c r="E727" s="357"/>
      <c r="F727" s="357"/>
      <c r="G727" s="357"/>
      <c r="H727" s="358"/>
      <c r="I727" s="357"/>
    </row>
    <row r="728" spans="4:9" x14ac:dyDescent="0.35">
      <c r="D728" s="358"/>
      <c r="E728" s="357"/>
      <c r="F728" s="357"/>
      <c r="G728" s="357"/>
      <c r="H728" s="358"/>
      <c r="I728" s="357"/>
    </row>
    <row r="729" spans="4:9" x14ac:dyDescent="0.35">
      <c r="D729" s="358"/>
      <c r="E729" s="357"/>
      <c r="F729" s="357"/>
      <c r="G729" s="357"/>
      <c r="H729" s="358"/>
      <c r="I729" s="357"/>
    </row>
    <row r="730" spans="4:9" x14ac:dyDescent="0.35">
      <c r="D730" s="358"/>
      <c r="E730" s="357"/>
      <c r="F730" s="357"/>
      <c r="G730" s="357"/>
      <c r="H730" s="358"/>
      <c r="I730" s="357"/>
    </row>
    <row r="731" spans="4:9" x14ac:dyDescent="0.35">
      <c r="D731" s="358"/>
      <c r="E731" s="357"/>
      <c r="F731" s="357"/>
      <c r="G731" s="357"/>
      <c r="H731" s="358"/>
      <c r="I731" s="357"/>
    </row>
    <row r="732" spans="4:9" x14ac:dyDescent="0.35">
      <c r="D732" s="358"/>
      <c r="E732" s="357"/>
      <c r="F732" s="357"/>
      <c r="G732" s="357"/>
      <c r="H732" s="358"/>
      <c r="I732" s="357"/>
    </row>
    <row r="733" spans="4:9" x14ac:dyDescent="0.35">
      <c r="D733" s="358"/>
      <c r="E733" s="357"/>
      <c r="F733" s="357"/>
      <c r="G733" s="357"/>
      <c r="H733" s="358"/>
      <c r="I733" s="357"/>
    </row>
    <row r="734" spans="4:9" x14ac:dyDescent="0.35">
      <c r="D734" s="358"/>
      <c r="E734" s="357"/>
      <c r="F734" s="357"/>
      <c r="G734" s="357"/>
      <c r="H734" s="358"/>
      <c r="I734" s="357"/>
    </row>
    <row r="735" spans="4:9" x14ac:dyDescent="0.35">
      <c r="D735" s="358"/>
      <c r="E735" s="357"/>
      <c r="F735" s="357"/>
      <c r="G735" s="357"/>
      <c r="H735" s="358"/>
      <c r="I735" s="357"/>
    </row>
    <row r="736" spans="4:9" x14ac:dyDescent="0.35">
      <c r="D736" s="358"/>
      <c r="E736" s="357"/>
      <c r="F736" s="357"/>
      <c r="G736" s="357"/>
      <c r="H736" s="358"/>
      <c r="I736" s="357"/>
    </row>
    <row r="737" spans="4:9" x14ac:dyDescent="0.35">
      <c r="D737" s="358"/>
      <c r="E737" s="357"/>
      <c r="F737" s="357"/>
      <c r="G737" s="357"/>
      <c r="H737" s="358"/>
      <c r="I737" s="357"/>
    </row>
    <row r="738" spans="4:9" x14ac:dyDescent="0.35">
      <c r="D738" s="358"/>
      <c r="E738" s="357"/>
      <c r="F738" s="357"/>
      <c r="G738" s="357"/>
      <c r="H738" s="358"/>
      <c r="I738" s="357"/>
    </row>
    <row r="739" spans="4:9" x14ac:dyDescent="0.35">
      <c r="H739" s="358"/>
    </row>
    <row r="740" spans="4:9" x14ac:dyDescent="0.35">
      <c r="H740" s="358"/>
    </row>
    <row r="741" spans="4:9" x14ac:dyDescent="0.35">
      <c r="H741" s="358"/>
    </row>
    <row r="742" spans="4:9" x14ac:dyDescent="0.35">
      <c r="H742" s="358"/>
    </row>
    <row r="743" spans="4:9" x14ac:dyDescent="0.35">
      <c r="H743" s="358"/>
    </row>
    <row r="744" spans="4:9" x14ac:dyDescent="0.35">
      <c r="H744" s="358"/>
    </row>
    <row r="745" spans="4:9" x14ac:dyDescent="0.35">
      <c r="H745" s="358"/>
    </row>
    <row r="746" spans="4:9" x14ac:dyDescent="0.35">
      <c r="H746" s="358"/>
    </row>
    <row r="747" spans="4:9" x14ac:dyDescent="0.35">
      <c r="H747" s="358"/>
    </row>
    <row r="748" spans="4:9" x14ac:dyDescent="0.35">
      <c r="H748" s="358"/>
    </row>
    <row r="749" spans="4:9" x14ac:dyDescent="0.35">
      <c r="H749" s="358"/>
    </row>
    <row r="750" spans="4:9" x14ac:dyDescent="0.35">
      <c r="H750" s="358"/>
    </row>
    <row r="751" spans="4:9" x14ac:dyDescent="0.35">
      <c r="H751" s="358"/>
    </row>
    <row r="752" spans="4:9" x14ac:dyDescent="0.35">
      <c r="H752" s="358"/>
    </row>
    <row r="753" spans="8:8" x14ac:dyDescent="0.35">
      <c r="H753" s="358"/>
    </row>
    <row r="754" spans="8:8" x14ac:dyDescent="0.35">
      <c r="H754" s="358"/>
    </row>
    <row r="755" spans="8:8" x14ac:dyDescent="0.35">
      <c r="H755" s="358"/>
    </row>
    <row r="756" spans="8:8" x14ac:dyDescent="0.35">
      <c r="H756" s="358"/>
    </row>
    <row r="757" spans="8:8" x14ac:dyDescent="0.35">
      <c r="H757" s="358"/>
    </row>
    <row r="758" spans="8:8" x14ac:dyDescent="0.35">
      <c r="H758" s="358"/>
    </row>
    <row r="759" spans="8:8" x14ac:dyDescent="0.35">
      <c r="H759" s="358"/>
    </row>
    <row r="760" spans="8:8" x14ac:dyDescent="0.35">
      <c r="H760" s="358"/>
    </row>
    <row r="761" spans="8:8" x14ac:dyDescent="0.35">
      <c r="H761" s="358"/>
    </row>
    <row r="762" spans="8:8" x14ac:dyDescent="0.35">
      <c r="H762" s="358"/>
    </row>
    <row r="763" spans="8:8" x14ac:dyDescent="0.35">
      <c r="H763" s="358"/>
    </row>
    <row r="764" spans="8:8" x14ac:dyDescent="0.35">
      <c r="H764" s="358"/>
    </row>
    <row r="765" spans="8:8" x14ac:dyDescent="0.35">
      <c r="H765" s="358"/>
    </row>
    <row r="766" spans="8:8" x14ac:dyDescent="0.35">
      <c r="H766" s="358"/>
    </row>
    <row r="767" spans="8:8" x14ac:dyDescent="0.35">
      <c r="H767" s="358"/>
    </row>
    <row r="768" spans="8:8" x14ac:dyDescent="0.35">
      <c r="H768" s="358"/>
    </row>
    <row r="769" spans="8:8" x14ac:dyDescent="0.35">
      <c r="H769" s="358"/>
    </row>
    <row r="770" spans="8:8" x14ac:dyDescent="0.35">
      <c r="H770" s="358"/>
    </row>
    <row r="771" spans="8:8" x14ac:dyDescent="0.35">
      <c r="H771" s="358"/>
    </row>
    <row r="772" spans="8:8" x14ac:dyDescent="0.35">
      <c r="H772" s="358"/>
    </row>
    <row r="773" spans="8:8" x14ac:dyDescent="0.35">
      <c r="H773" s="358"/>
    </row>
    <row r="774" spans="8:8" x14ac:dyDescent="0.35">
      <c r="H774" s="358"/>
    </row>
    <row r="775" spans="8:8" x14ac:dyDescent="0.35">
      <c r="H775" s="358"/>
    </row>
    <row r="776" spans="8:8" x14ac:dyDescent="0.35">
      <c r="H776" s="358"/>
    </row>
    <row r="777" spans="8:8" x14ac:dyDescent="0.35">
      <c r="H777" s="358"/>
    </row>
    <row r="778" spans="8:8" x14ac:dyDescent="0.35">
      <c r="H778" s="358"/>
    </row>
    <row r="779" spans="8:8" x14ac:dyDescent="0.35">
      <c r="H779" s="358"/>
    </row>
    <row r="780" spans="8:8" x14ac:dyDescent="0.35">
      <c r="H780" s="358"/>
    </row>
    <row r="781" spans="8:8" x14ac:dyDescent="0.35">
      <c r="H781" s="358"/>
    </row>
    <row r="782" spans="8:8" x14ac:dyDescent="0.35">
      <c r="H782" s="358"/>
    </row>
    <row r="783" spans="8:8" x14ac:dyDescent="0.35">
      <c r="H783" s="358"/>
    </row>
    <row r="784" spans="8:8" x14ac:dyDescent="0.35">
      <c r="H784" s="358"/>
    </row>
    <row r="785" spans="8:8" x14ac:dyDescent="0.35">
      <c r="H785" s="358"/>
    </row>
    <row r="786" spans="8:8" x14ac:dyDescent="0.35">
      <c r="H786" s="358"/>
    </row>
    <row r="787" spans="8:8" x14ac:dyDescent="0.35">
      <c r="H787" s="358"/>
    </row>
    <row r="788" spans="8:8" x14ac:dyDescent="0.35">
      <c r="H788" s="358"/>
    </row>
    <row r="789" spans="8:8" x14ac:dyDescent="0.35">
      <c r="H789" s="358"/>
    </row>
    <row r="790" spans="8:8" x14ac:dyDescent="0.35">
      <c r="H790" s="358"/>
    </row>
    <row r="791" spans="8:8" x14ac:dyDescent="0.35">
      <c r="H791" s="358"/>
    </row>
    <row r="792" spans="8:8" x14ac:dyDescent="0.35">
      <c r="H792" s="358"/>
    </row>
    <row r="793" spans="8:8" x14ac:dyDescent="0.35">
      <c r="H793" s="358"/>
    </row>
    <row r="794" spans="8:8" x14ac:dyDescent="0.35">
      <c r="H794" s="358"/>
    </row>
    <row r="795" spans="8:8" x14ac:dyDescent="0.35">
      <c r="H795" s="358"/>
    </row>
    <row r="796" spans="8:8" x14ac:dyDescent="0.35">
      <c r="H796" s="358"/>
    </row>
    <row r="797" spans="8:8" x14ac:dyDescent="0.35">
      <c r="H797" s="358"/>
    </row>
    <row r="798" spans="8:8" x14ac:dyDescent="0.35">
      <c r="H798" s="358"/>
    </row>
    <row r="799" spans="8:8" x14ac:dyDescent="0.35">
      <c r="H799" s="358"/>
    </row>
    <row r="800" spans="8:8" x14ac:dyDescent="0.35">
      <c r="H800" s="358"/>
    </row>
    <row r="801" spans="8:8" x14ac:dyDescent="0.35">
      <c r="H801" s="358"/>
    </row>
    <row r="802" spans="8:8" x14ac:dyDescent="0.35">
      <c r="H802" s="358"/>
    </row>
    <row r="803" spans="8:8" x14ac:dyDescent="0.35">
      <c r="H803" s="358"/>
    </row>
    <row r="804" spans="8:8" x14ac:dyDescent="0.35">
      <c r="H804" s="358"/>
    </row>
    <row r="805" spans="8:8" x14ac:dyDescent="0.35">
      <c r="H805" s="358"/>
    </row>
    <row r="806" spans="8:8" x14ac:dyDescent="0.35">
      <c r="H806" s="358"/>
    </row>
    <row r="807" spans="8:8" x14ac:dyDescent="0.35">
      <c r="H807" s="358"/>
    </row>
    <row r="808" spans="8:8" x14ac:dyDescent="0.35">
      <c r="H808" s="358"/>
    </row>
    <row r="809" spans="8:8" x14ac:dyDescent="0.35">
      <c r="H809" s="358"/>
    </row>
    <row r="810" spans="8:8" x14ac:dyDescent="0.35">
      <c r="H810" s="358"/>
    </row>
    <row r="811" spans="8:8" x14ac:dyDescent="0.35">
      <c r="H811" s="358"/>
    </row>
    <row r="812" spans="8:8" x14ac:dyDescent="0.35">
      <c r="H812" s="358"/>
    </row>
    <row r="813" spans="8:8" x14ac:dyDescent="0.35">
      <c r="H813" s="358"/>
    </row>
    <row r="814" spans="8:8" x14ac:dyDescent="0.35">
      <c r="H814" s="358"/>
    </row>
    <row r="815" spans="8:8" x14ac:dyDescent="0.35">
      <c r="H815" s="358"/>
    </row>
    <row r="816" spans="8:8" x14ac:dyDescent="0.35">
      <c r="H816" s="358"/>
    </row>
    <row r="817" spans="8:8" x14ac:dyDescent="0.35">
      <c r="H817" s="358"/>
    </row>
    <row r="818" spans="8:8" x14ac:dyDescent="0.35">
      <c r="H818" s="358"/>
    </row>
    <row r="819" spans="8:8" x14ac:dyDescent="0.35">
      <c r="H819" s="358"/>
    </row>
    <row r="820" spans="8:8" x14ac:dyDescent="0.35">
      <c r="H820" s="358"/>
    </row>
    <row r="821" spans="8:8" x14ac:dyDescent="0.35">
      <c r="H821" s="358"/>
    </row>
    <row r="822" spans="8:8" x14ac:dyDescent="0.35">
      <c r="H822" s="358"/>
    </row>
    <row r="823" spans="8:8" x14ac:dyDescent="0.35">
      <c r="H823" s="358"/>
    </row>
    <row r="824" spans="8:8" x14ac:dyDescent="0.35">
      <c r="H824" s="358"/>
    </row>
    <row r="825" spans="8:8" x14ac:dyDescent="0.35">
      <c r="H825" s="358"/>
    </row>
    <row r="826" spans="8:8" x14ac:dyDescent="0.35">
      <c r="H826" s="358"/>
    </row>
    <row r="827" spans="8:8" x14ac:dyDescent="0.35">
      <c r="H827" s="358"/>
    </row>
    <row r="828" spans="8:8" x14ac:dyDescent="0.35">
      <c r="H828" s="358"/>
    </row>
    <row r="829" spans="8:8" x14ac:dyDescent="0.35">
      <c r="H829" s="358"/>
    </row>
    <row r="830" spans="8:8" x14ac:dyDescent="0.35">
      <c r="H830" s="358"/>
    </row>
    <row r="831" spans="8:8" x14ac:dyDescent="0.35">
      <c r="H831" s="358"/>
    </row>
    <row r="832" spans="8:8" x14ac:dyDescent="0.35">
      <c r="H832" s="358"/>
    </row>
    <row r="833" spans="8:8" x14ac:dyDescent="0.35">
      <c r="H833" s="358"/>
    </row>
    <row r="834" spans="8:8" x14ac:dyDescent="0.35">
      <c r="H834" s="358"/>
    </row>
    <row r="835" spans="8:8" x14ac:dyDescent="0.35">
      <c r="H835" s="358"/>
    </row>
    <row r="836" spans="8:8" x14ac:dyDescent="0.35">
      <c r="H836" s="358"/>
    </row>
    <row r="837" spans="8:8" x14ac:dyDescent="0.35">
      <c r="H837" s="358"/>
    </row>
    <row r="838" spans="8:8" x14ac:dyDescent="0.35">
      <c r="H838" s="358"/>
    </row>
    <row r="839" spans="8:8" x14ac:dyDescent="0.35">
      <c r="H839" s="358"/>
    </row>
    <row r="840" spans="8:8" x14ac:dyDescent="0.35">
      <c r="H840" s="358"/>
    </row>
    <row r="841" spans="8:8" x14ac:dyDescent="0.35">
      <c r="H841" s="358"/>
    </row>
    <row r="842" spans="8:8" x14ac:dyDescent="0.35">
      <c r="H842" s="358"/>
    </row>
    <row r="843" spans="8:8" x14ac:dyDescent="0.35">
      <c r="H843" s="358"/>
    </row>
    <row r="844" spans="8:8" x14ac:dyDescent="0.35">
      <c r="H844" s="358"/>
    </row>
    <row r="845" spans="8:8" x14ac:dyDescent="0.35">
      <c r="H845" s="358"/>
    </row>
    <row r="846" spans="8:8" x14ac:dyDescent="0.35">
      <c r="H846" s="358"/>
    </row>
    <row r="847" spans="8:8" x14ac:dyDescent="0.35">
      <c r="H847" s="358"/>
    </row>
    <row r="848" spans="8:8" x14ac:dyDescent="0.35">
      <c r="H848" s="358"/>
    </row>
    <row r="849" spans="8:8" x14ac:dyDescent="0.35">
      <c r="H849" s="358"/>
    </row>
    <row r="850" spans="8:8" x14ac:dyDescent="0.35">
      <c r="H850" s="358"/>
    </row>
    <row r="851" spans="8:8" x14ac:dyDescent="0.35">
      <c r="H851" s="358"/>
    </row>
    <row r="852" spans="8:8" x14ac:dyDescent="0.35">
      <c r="H852" s="358"/>
    </row>
    <row r="853" spans="8:8" x14ac:dyDescent="0.35">
      <c r="H853" s="358"/>
    </row>
    <row r="854" spans="8:8" x14ac:dyDescent="0.35">
      <c r="H854" s="358"/>
    </row>
    <row r="855" spans="8:8" x14ac:dyDescent="0.35">
      <c r="H855" s="358"/>
    </row>
    <row r="856" spans="8:8" x14ac:dyDescent="0.35">
      <c r="H856" s="358"/>
    </row>
    <row r="857" spans="8:8" x14ac:dyDescent="0.35">
      <c r="H857" s="358"/>
    </row>
    <row r="858" spans="8:8" x14ac:dyDescent="0.35">
      <c r="H858" s="358"/>
    </row>
    <row r="859" spans="8:8" x14ac:dyDescent="0.35">
      <c r="H859" s="358"/>
    </row>
    <row r="860" spans="8:8" x14ac:dyDescent="0.35">
      <c r="H860" s="358"/>
    </row>
    <row r="861" spans="8:8" x14ac:dyDescent="0.35">
      <c r="H861" s="358"/>
    </row>
    <row r="862" spans="8:8" x14ac:dyDescent="0.35">
      <c r="H862" s="358"/>
    </row>
    <row r="863" spans="8:8" x14ac:dyDescent="0.35">
      <c r="H863" s="358"/>
    </row>
    <row r="864" spans="8:8" x14ac:dyDescent="0.35">
      <c r="H864" s="358"/>
    </row>
    <row r="865" spans="8:8" x14ac:dyDescent="0.35">
      <c r="H865" s="358"/>
    </row>
    <row r="866" spans="8:8" x14ac:dyDescent="0.35">
      <c r="H866" s="358"/>
    </row>
    <row r="867" spans="8:8" x14ac:dyDescent="0.35">
      <c r="H867" s="358"/>
    </row>
    <row r="868" spans="8:8" x14ac:dyDescent="0.35">
      <c r="H868" s="358"/>
    </row>
    <row r="869" spans="8:8" x14ac:dyDescent="0.35">
      <c r="H869" s="358"/>
    </row>
    <row r="870" spans="8:8" x14ac:dyDescent="0.35">
      <c r="H870" s="358"/>
    </row>
    <row r="871" spans="8:8" x14ac:dyDescent="0.35">
      <c r="H871" s="358"/>
    </row>
    <row r="872" spans="8:8" x14ac:dyDescent="0.35">
      <c r="H872" s="358"/>
    </row>
    <row r="873" spans="8:8" x14ac:dyDescent="0.35">
      <c r="H873" s="358"/>
    </row>
    <row r="874" spans="8:8" x14ac:dyDescent="0.35">
      <c r="H874" s="358"/>
    </row>
    <row r="875" spans="8:8" x14ac:dyDescent="0.35">
      <c r="H875" s="358"/>
    </row>
    <row r="876" spans="8:8" x14ac:dyDescent="0.35">
      <c r="H876" s="358"/>
    </row>
    <row r="877" spans="8:8" x14ac:dyDescent="0.35">
      <c r="H877" s="358"/>
    </row>
    <row r="878" spans="8:8" x14ac:dyDescent="0.35">
      <c r="H878" s="358"/>
    </row>
    <row r="879" spans="8:8" x14ac:dyDescent="0.35">
      <c r="H879" s="358"/>
    </row>
    <row r="880" spans="8:8" x14ac:dyDescent="0.35">
      <c r="H880" s="358"/>
    </row>
    <row r="881" spans="8:8" x14ac:dyDescent="0.35">
      <c r="H881" s="358"/>
    </row>
    <row r="882" spans="8:8" x14ac:dyDescent="0.35">
      <c r="H882" s="358"/>
    </row>
    <row r="883" spans="8:8" x14ac:dyDescent="0.35">
      <c r="H883" s="358"/>
    </row>
    <row r="884" spans="8:8" x14ac:dyDescent="0.35">
      <c r="H884" s="358"/>
    </row>
    <row r="885" spans="8:8" x14ac:dyDescent="0.35">
      <c r="H885" s="358"/>
    </row>
    <row r="886" spans="8:8" x14ac:dyDescent="0.35">
      <c r="H886" s="358"/>
    </row>
    <row r="887" spans="8:8" x14ac:dyDescent="0.35">
      <c r="H887" s="358"/>
    </row>
    <row r="888" spans="8:8" x14ac:dyDescent="0.35">
      <c r="H888" s="358"/>
    </row>
    <row r="889" spans="8:8" x14ac:dyDescent="0.35">
      <c r="H889" s="358"/>
    </row>
    <row r="890" spans="8:8" x14ac:dyDescent="0.35">
      <c r="H890" s="358"/>
    </row>
    <row r="891" spans="8:8" x14ac:dyDescent="0.35">
      <c r="H891" s="358"/>
    </row>
    <row r="892" spans="8:8" x14ac:dyDescent="0.35">
      <c r="H892" s="358"/>
    </row>
    <row r="893" spans="8:8" x14ac:dyDescent="0.35">
      <c r="H893" s="358"/>
    </row>
    <row r="894" spans="8:8" x14ac:dyDescent="0.35">
      <c r="H894" s="358"/>
    </row>
    <row r="895" spans="8:8" x14ac:dyDescent="0.35">
      <c r="H895" s="358"/>
    </row>
    <row r="896" spans="8:8" x14ac:dyDescent="0.35">
      <c r="H896" s="358"/>
    </row>
    <row r="897" spans="8:8" x14ac:dyDescent="0.35">
      <c r="H897" s="358"/>
    </row>
    <row r="898" spans="8:8" x14ac:dyDescent="0.35">
      <c r="H898" s="358"/>
    </row>
    <row r="899" spans="8:8" x14ac:dyDescent="0.35">
      <c r="H899" s="358"/>
    </row>
    <row r="900" spans="8:8" x14ac:dyDescent="0.35">
      <c r="H900" s="358"/>
    </row>
    <row r="901" spans="8:8" x14ac:dyDescent="0.35">
      <c r="H901" s="358"/>
    </row>
    <row r="902" spans="8:8" x14ac:dyDescent="0.35">
      <c r="H902" s="358"/>
    </row>
    <row r="903" spans="8:8" x14ac:dyDescent="0.35">
      <c r="H903" s="358"/>
    </row>
    <row r="904" spans="8:8" x14ac:dyDescent="0.35">
      <c r="H904" s="358"/>
    </row>
    <row r="905" spans="8:8" x14ac:dyDescent="0.35">
      <c r="H905" s="358"/>
    </row>
    <row r="906" spans="8:8" x14ac:dyDescent="0.35">
      <c r="H906" s="358"/>
    </row>
    <row r="907" spans="8:8" x14ac:dyDescent="0.35">
      <c r="H907" s="358"/>
    </row>
    <row r="908" spans="8:8" x14ac:dyDescent="0.35">
      <c r="H908" s="358"/>
    </row>
    <row r="909" spans="8:8" x14ac:dyDescent="0.35">
      <c r="H909" s="358"/>
    </row>
    <row r="910" spans="8:8" x14ac:dyDescent="0.35">
      <c r="H910" s="358"/>
    </row>
    <row r="911" spans="8:8" x14ac:dyDescent="0.35">
      <c r="H911" s="358"/>
    </row>
    <row r="912" spans="8:8" x14ac:dyDescent="0.35">
      <c r="H912" s="358"/>
    </row>
    <row r="913" spans="8:8" x14ac:dyDescent="0.35">
      <c r="H913" s="358"/>
    </row>
    <row r="914" spans="8:8" x14ac:dyDescent="0.35">
      <c r="H914" s="358"/>
    </row>
    <row r="915" spans="8:8" x14ac:dyDescent="0.35">
      <c r="H915" s="358"/>
    </row>
    <row r="916" spans="8:8" x14ac:dyDescent="0.35">
      <c r="H916" s="358"/>
    </row>
    <row r="917" spans="8:8" x14ac:dyDescent="0.35">
      <c r="H917" s="358"/>
    </row>
    <row r="918" spans="8:8" x14ac:dyDescent="0.35">
      <c r="H918" s="358"/>
    </row>
    <row r="919" spans="8:8" x14ac:dyDescent="0.35">
      <c r="H919" s="358"/>
    </row>
    <row r="920" spans="8:8" x14ac:dyDescent="0.35">
      <c r="H920" s="358"/>
    </row>
    <row r="921" spans="8:8" x14ac:dyDescent="0.35">
      <c r="H921" s="358"/>
    </row>
    <row r="922" spans="8:8" x14ac:dyDescent="0.35">
      <c r="H922" s="358"/>
    </row>
    <row r="923" spans="8:8" x14ac:dyDescent="0.35">
      <c r="H923" s="358"/>
    </row>
    <row r="924" spans="8:8" x14ac:dyDescent="0.35">
      <c r="H924" s="358"/>
    </row>
    <row r="925" spans="8:8" x14ac:dyDescent="0.35">
      <c r="H925" s="358"/>
    </row>
    <row r="926" spans="8:8" x14ac:dyDescent="0.35">
      <c r="H926" s="358"/>
    </row>
    <row r="927" spans="8:8" x14ac:dyDescent="0.35">
      <c r="H927" s="358"/>
    </row>
    <row r="928" spans="8:8" x14ac:dyDescent="0.35">
      <c r="H928" s="358"/>
    </row>
    <row r="929" spans="8:8" x14ac:dyDescent="0.35">
      <c r="H929" s="358"/>
    </row>
    <row r="930" spans="8:8" x14ac:dyDescent="0.35">
      <c r="H930" s="358"/>
    </row>
    <row r="931" spans="8:8" x14ac:dyDescent="0.35">
      <c r="H931" s="358"/>
    </row>
    <row r="932" spans="8:8" x14ac:dyDescent="0.35">
      <c r="H932" s="358"/>
    </row>
    <row r="933" spans="8:8" x14ac:dyDescent="0.35">
      <c r="H933" s="358"/>
    </row>
    <row r="934" spans="8:8" x14ac:dyDescent="0.35">
      <c r="H934" s="358"/>
    </row>
    <row r="935" spans="8:8" x14ac:dyDescent="0.35">
      <c r="H935" s="358"/>
    </row>
    <row r="936" spans="8:8" x14ac:dyDescent="0.35">
      <c r="H936" s="358"/>
    </row>
    <row r="937" spans="8:8" x14ac:dyDescent="0.35">
      <c r="H937" s="358"/>
    </row>
    <row r="938" spans="8:8" x14ac:dyDescent="0.35">
      <c r="H938" s="358"/>
    </row>
    <row r="939" spans="8:8" x14ac:dyDescent="0.35">
      <c r="H939" s="358"/>
    </row>
    <row r="940" spans="8:8" x14ac:dyDescent="0.35">
      <c r="H940" s="358"/>
    </row>
    <row r="941" spans="8:8" x14ac:dyDescent="0.35">
      <c r="H941" s="358"/>
    </row>
    <row r="942" spans="8:8" x14ac:dyDescent="0.35">
      <c r="H942" s="358"/>
    </row>
    <row r="943" spans="8:8" x14ac:dyDescent="0.35">
      <c r="H943" s="358"/>
    </row>
    <row r="944" spans="8:8" x14ac:dyDescent="0.35">
      <c r="H944" s="358"/>
    </row>
    <row r="945" spans="8:8" x14ac:dyDescent="0.35">
      <c r="H945" s="358"/>
    </row>
    <row r="946" spans="8:8" x14ac:dyDescent="0.35">
      <c r="H946" s="358"/>
    </row>
    <row r="947" spans="8:8" x14ac:dyDescent="0.35">
      <c r="H947" s="358"/>
    </row>
    <row r="948" spans="8:8" x14ac:dyDescent="0.35">
      <c r="H948" s="358"/>
    </row>
    <row r="949" spans="8:8" x14ac:dyDescent="0.35">
      <c r="H949" s="358"/>
    </row>
    <row r="950" spans="8:8" x14ac:dyDescent="0.35">
      <c r="H950" s="358"/>
    </row>
    <row r="951" spans="8:8" x14ac:dyDescent="0.35">
      <c r="H951" s="358"/>
    </row>
    <row r="952" spans="8:8" x14ac:dyDescent="0.35">
      <c r="H952" s="358"/>
    </row>
    <row r="953" spans="8:8" x14ac:dyDescent="0.35">
      <c r="H953" s="358"/>
    </row>
    <row r="954" spans="8:8" x14ac:dyDescent="0.35">
      <c r="H954" s="358"/>
    </row>
    <row r="955" spans="8:8" x14ac:dyDescent="0.35">
      <c r="H955" s="358"/>
    </row>
    <row r="956" spans="8:8" x14ac:dyDescent="0.35">
      <c r="H956" s="358"/>
    </row>
    <row r="957" spans="8:8" x14ac:dyDescent="0.35">
      <c r="H957" s="358"/>
    </row>
    <row r="958" spans="8:8" x14ac:dyDescent="0.35">
      <c r="H958" s="358"/>
    </row>
    <row r="959" spans="8:8" x14ac:dyDescent="0.35">
      <c r="H959" s="358"/>
    </row>
    <row r="960" spans="8:8" x14ac:dyDescent="0.35">
      <c r="H960" s="358"/>
    </row>
    <row r="961" spans="8:8" x14ac:dyDescent="0.35">
      <c r="H961" s="358"/>
    </row>
    <row r="962" spans="8:8" x14ac:dyDescent="0.35">
      <c r="H962" s="358"/>
    </row>
    <row r="963" spans="8:8" x14ac:dyDescent="0.35">
      <c r="H963" s="358"/>
    </row>
    <row r="964" spans="8:8" x14ac:dyDescent="0.35">
      <c r="H964" s="358"/>
    </row>
    <row r="965" spans="8:8" x14ac:dyDescent="0.35">
      <c r="H965" s="358"/>
    </row>
    <row r="966" spans="8:8" x14ac:dyDescent="0.35">
      <c r="H966" s="358"/>
    </row>
    <row r="967" spans="8:8" x14ac:dyDescent="0.35">
      <c r="H967" s="358"/>
    </row>
    <row r="968" spans="8:8" x14ac:dyDescent="0.35">
      <c r="H968" s="358"/>
    </row>
    <row r="969" spans="8:8" x14ac:dyDescent="0.35">
      <c r="H969" s="358"/>
    </row>
    <row r="970" spans="8:8" x14ac:dyDescent="0.35">
      <c r="H970" s="358"/>
    </row>
    <row r="971" spans="8:8" x14ac:dyDescent="0.35">
      <c r="H971" s="358"/>
    </row>
    <row r="972" spans="8:8" x14ac:dyDescent="0.35">
      <c r="H972" s="358"/>
    </row>
    <row r="973" spans="8:8" x14ac:dyDescent="0.35">
      <c r="H973" s="358"/>
    </row>
    <row r="974" spans="8:8" x14ac:dyDescent="0.35">
      <c r="H974" s="358"/>
    </row>
    <row r="975" spans="8:8" x14ac:dyDescent="0.35">
      <c r="H975" s="358"/>
    </row>
    <row r="976" spans="8:8" x14ac:dyDescent="0.35">
      <c r="H976" s="358"/>
    </row>
    <row r="977" spans="8:8" x14ac:dyDescent="0.35">
      <c r="H977" s="358"/>
    </row>
    <row r="978" spans="8:8" x14ac:dyDescent="0.35">
      <c r="H978" s="358"/>
    </row>
    <row r="979" spans="8:8" x14ac:dyDescent="0.35">
      <c r="H979" s="358"/>
    </row>
    <row r="980" spans="8:8" x14ac:dyDescent="0.35">
      <c r="H980" s="358"/>
    </row>
    <row r="981" spans="8:8" x14ac:dyDescent="0.35">
      <c r="H981" s="358"/>
    </row>
    <row r="982" spans="8:8" x14ac:dyDescent="0.35">
      <c r="H982" s="358"/>
    </row>
    <row r="983" spans="8:8" x14ac:dyDescent="0.35">
      <c r="H983" s="358"/>
    </row>
    <row r="984" spans="8:8" x14ac:dyDescent="0.35">
      <c r="H984" s="358"/>
    </row>
    <row r="985" spans="8:8" x14ac:dyDescent="0.35">
      <c r="H985" s="358"/>
    </row>
    <row r="986" spans="8:8" x14ac:dyDescent="0.35">
      <c r="H986" s="358"/>
    </row>
    <row r="987" spans="8:8" x14ac:dyDescent="0.35">
      <c r="H987" s="358"/>
    </row>
    <row r="988" spans="8:8" x14ac:dyDescent="0.35">
      <c r="H988" s="358"/>
    </row>
    <row r="989" spans="8:8" x14ac:dyDescent="0.35">
      <c r="H989" s="358"/>
    </row>
    <row r="990" spans="8:8" x14ac:dyDescent="0.35">
      <c r="H990" s="358"/>
    </row>
    <row r="991" spans="8:8" x14ac:dyDescent="0.35">
      <c r="H991" s="358"/>
    </row>
    <row r="992" spans="8:8" x14ac:dyDescent="0.35">
      <c r="H992" s="358"/>
    </row>
    <row r="993" spans="8:8" x14ac:dyDescent="0.35">
      <c r="H993" s="358"/>
    </row>
    <row r="994" spans="8:8" x14ac:dyDescent="0.35">
      <c r="H994" s="358"/>
    </row>
    <row r="995" spans="8:8" x14ac:dyDescent="0.35">
      <c r="H995" s="358"/>
    </row>
    <row r="996" spans="8:8" x14ac:dyDescent="0.35">
      <c r="H996" s="358"/>
    </row>
    <row r="997" spans="8:8" x14ac:dyDescent="0.35">
      <c r="H997" s="358"/>
    </row>
    <row r="998" spans="8:8" x14ac:dyDescent="0.35">
      <c r="H998" s="358"/>
    </row>
    <row r="999" spans="8:8" x14ac:dyDescent="0.35">
      <c r="H999" s="358"/>
    </row>
    <row r="1000" spans="8:8" x14ac:dyDescent="0.35">
      <c r="H1000" s="358"/>
    </row>
    <row r="1001" spans="8:8" x14ac:dyDescent="0.35">
      <c r="H1001" s="358"/>
    </row>
    <row r="1002" spans="8:8" x14ac:dyDescent="0.35">
      <c r="H1002" s="358"/>
    </row>
    <row r="1003" spans="8:8" x14ac:dyDescent="0.35">
      <c r="H1003" s="358"/>
    </row>
    <row r="1004" spans="8:8" x14ac:dyDescent="0.35">
      <c r="H1004" s="358"/>
    </row>
    <row r="1005" spans="8:8" x14ac:dyDescent="0.35">
      <c r="H1005" s="358"/>
    </row>
    <row r="1006" spans="8:8" x14ac:dyDescent="0.35">
      <c r="H1006" s="358"/>
    </row>
    <row r="1007" spans="8:8" x14ac:dyDescent="0.35">
      <c r="H1007" s="358"/>
    </row>
    <row r="1008" spans="8:8" x14ac:dyDescent="0.35">
      <c r="H1008" s="358"/>
    </row>
    <row r="1009" spans="8:8" x14ac:dyDescent="0.35">
      <c r="H1009" s="358"/>
    </row>
    <row r="1010" spans="8:8" x14ac:dyDescent="0.35">
      <c r="H1010" s="358"/>
    </row>
    <row r="1011" spans="8:8" x14ac:dyDescent="0.35">
      <c r="H1011" s="358"/>
    </row>
    <row r="1012" spans="8:8" x14ac:dyDescent="0.35">
      <c r="H1012" s="358"/>
    </row>
    <row r="1013" spans="8:8" x14ac:dyDescent="0.35">
      <c r="H1013" s="358"/>
    </row>
    <row r="1014" spans="8:8" x14ac:dyDescent="0.35">
      <c r="H1014" s="358"/>
    </row>
    <row r="1015" spans="8:8" x14ac:dyDescent="0.35">
      <c r="H1015" s="358"/>
    </row>
    <row r="1016" spans="8:8" x14ac:dyDescent="0.35">
      <c r="H1016" s="358"/>
    </row>
    <row r="1017" spans="8:8" x14ac:dyDescent="0.35">
      <c r="H1017" s="358"/>
    </row>
    <row r="1018" spans="8:8" x14ac:dyDescent="0.35">
      <c r="H1018" s="358"/>
    </row>
    <row r="1019" spans="8:8" x14ac:dyDescent="0.35">
      <c r="H1019" s="358"/>
    </row>
    <row r="1020" spans="8:8" x14ac:dyDescent="0.35">
      <c r="H1020" s="358"/>
    </row>
    <row r="1021" spans="8:8" x14ac:dyDescent="0.35">
      <c r="H1021" s="358"/>
    </row>
    <row r="1022" spans="8:8" x14ac:dyDescent="0.35">
      <c r="H1022" s="358"/>
    </row>
    <row r="1023" spans="8:8" x14ac:dyDescent="0.35">
      <c r="H1023" s="358"/>
    </row>
    <row r="1024" spans="8:8" x14ac:dyDescent="0.35">
      <c r="H1024" s="358"/>
    </row>
    <row r="1025" spans="8:8" x14ac:dyDescent="0.35">
      <c r="H1025" s="358"/>
    </row>
    <row r="1026" spans="8:8" x14ac:dyDescent="0.35">
      <c r="H1026" s="358"/>
    </row>
    <row r="1027" spans="8:8" x14ac:dyDescent="0.35">
      <c r="H1027" s="358"/>
    </row>
    <row r="1028" spans="8:8" x14ac:dyDescent="0.35">
      <c r="H1028" s="358"/>
    </row>
    <row r="1029" spans="8:8" x14ac:dyDescent="0.35">
      <c r="H1029" s="358"/>
    </row>
    <row r="1030" spans="8:8" x14ac:dyDescent="0.35">
      <c r="H1030" s="358"/>
    </row>
    <row r="1031" spans="8:8" x14ac:dyDescent="0.35">
      <c r="H1031" s="358"/>
    </row>
    <row r="1032" spans="8:8" x14ac:dyDescent="0.35">
      <c r="H1032" s="358"/>
    </row>
    <row r="1033" spans="8:8" x14ac:dyDescent="0.35">
      <c r="H1033" s="358"/>
    </row>
    <row r="1034" spans="8:8" x14ac:dyDescent="0.35">
      <c r="H1034" s="358"/>
    </row>
    <row r="1035" spans="8:8" x14ac:dyDescent="0.35">
      <c r="H1035" s="358"/>
    </row>
    <row r="1036" spans="8:8" x14ac:dyDescent="0.35">
      <c r="H1036" s="358"/>
    </row>
    <row r="1037" spans="8:8" x14ac:dyDescent="0.35">
      <c r="H1037" s="358"/>
    </row>
    <row r="1038" spans="8:8" x14ac:dyDescent="0.35">
      <c r="H1038" s="358"/>
    </row>
    <row r="1039" spans="8:8" x14ac:dyDescent="0.35">
      <c r="H1039" s="358"/>
    </row>
    <row r="1040" spans="8:8" x14ac:dyDescent="0.35">
      <c r="H1040" s="358"/>
    </row>
    <row r="1041" spans="8:8" x14ac:dyDescent="0.35">
      <c r="H1041" s="358"/>
    </row>
    <row r="1042" spans="8:8" x14ac:dyDescent="0.35">
      <c r="H1042" s="358"/>
    </row>
    <row r="1043" spans="8:8" x14ac:dyDescent="0.35">
      <c r="H1043" s="358"/>
    </row>
    <row r="1044" spans="8:8" x14ac:dyDescent="0.35">
      <c r="H1044" s="358"/>
    </row>
    <row r="1045" spans="8:8" x14ac:dyDescent="0.35">
      <c r="H1045" s="358"/>
    </row>
    <row r="1046" spans="8:8" x14ac:dyDescent="0.35">
      <c r="H1046" s="358"/>
    </row>
    <row r="1047" spans="8:8" x14ac:dyDescent="0.35">
      <c r="H1047" s="358"/>
    </row>
    <row r="1048" spans="8:8" x14ac:dyDescent="0.35">
      <c r="H1048" s="358"/>
    </row>
    <row r="1049" spans="8:8" x14ac:dyDescent="0.35">
      <c r="H1049" s="358"/>
    </row>
    <row r="1050" spans="8:8" x14ac:dyDescent="0.35">
      <c r="H1050" s="358"/>
    </row>
    <row r="1051" spans="8:8" x14ac:dyDescent="0.35">
      <c r="H1051" s="358"/>
    </row>
    <row r="1052" spans="8:8" x14ac:dyDescent="0.35">
      <c r="H1052" s="358"/>
    </row>
    <row r="1053" spans="8:8" x14ac:dyDescent="0.35">
      <c r="H1053" s="358"/>
    </row>
    <row r="1054" spans="8:8" x14ac:dyDescent="0.35">
      <c r="H1054" s="358"/>
    </row>
    <row r="1055" spans="8:8" x14ac:dyDescent="0.35">
      <c r="H1055" s="358"/>
    </row>
    <row r="1056" spans="8:8" x14ac:dyDescent="0.35">
      <c r="H1056" s="358"/>
    </row>
    <row r="1057" spans="8:8" x14ac:dyDescent="0.35">
      <c r="H1057" s="358"/>
    </row>
    <row r="1058" spans="8:8" x14ac:dyDescent="0.35">
      <c r="H1058" s="358"/>
    </row>
    <row r="1059" spans="8:8" x14ac:dyDescent="0.35">
      <c r="H1059" s="358"/>
    </row>
    <row r="1060" spans="8:8" x14ac:dyDescent="0.35">
      <c r="H1060" s="358"/>
    </row>
    <row r="1061" spans="8:8" x14ac:dyDescent="0.35">
      <c r="H1061" s="358"/>
    </row>
    <row r="1062" spans="8:8" x14ac:dyDescent="0.35">
      <c r="H1062" s="358"/>
    </row>
    <row r="1063" spans="8:8" x14ac:dyDescent="0.35">
      <c r="H1063" s="358"/>
    </row>
    <row r="1064" spans="8:8" x14ac:dyDescent="0.35">
      <c r="H1064" s="358"/>
    </row>
    <row r="1065" spans="8:8" x14ac:dyDescent="0.35">
      <c r="H1065" s="358"/>
    </row>
    <row r="1066" spans="8:8" x14ac:dyDescent="0.35">
      <c r="H1066" s="358"/>
    </row>
    <row r="1067" spans="8:8" x14ac:dyDescent="0.35">
      <c r="H1067" s="358"/>
    </row>
    <row r="1068" spans="8:8" x14ac:dyDescent="0.35">
      <c r="H1068" s="358"/>
    </row>
    <row r="1069" spans="8:8" x14ac:dyDescent="0.35">
      <c r="H1069" s="358"/>
    </row>
    <row r="1070" spans="8:8" x14ac:dyDescent="0.35">
      <c r="H1070" s="358"/>
    </row>
    <row r="1071" spans="8:8" x14ac:dyDescent="0.35">
      <c r="H1071" s="358"/>
    </row>
    <row r="1072" spans="8:8" x14ac:dyDescent="0.35">
      <c r="H1072" s="358"/>
    </row>
    <row r="1073" spans="8:8" x14ac:dyDescent="0.35">
      <c r="H1073" s="358"/>
    </row>
    <row r="1074" spans="8:8" x14ac:dyDescent="0.35">
      <c r="H1074" s="358"/>
    </row>
    <row r="1075" spans="8:8" x14ac:dyDescent="0.35">
      <c r="H1075" s="358"/>
    </row>
    <row r="1076" spans="8:8" x14ac:dyDescent="0.35">
      <c r="H1076" s="358"/>
    </row>
    <row r="1077" spans="8:8" x14ac:dyDescent="0.35">
      <c r="H1077" s="358"/>
    </row>
    <row r="1078" spans="8:8" x14ac:dyDescent="0.35">
      <c r="H1078" s="358"/>
    </row>
    <row r="1079" spans="8:8" x14ac:dyDescent="0.35">
      <c r="H1079" s="358"/>
    </row>
    <row r="1080" spans="8:8" x14ac:dyDescent="0.35">
      <c r="H1080" s="358"/>
    </row>
    <row r="1081" spans="8:8" x14ac:dyDescent="0.35">
      <c r="H1081" s="358"/>
    </row>
    <row r="1082" spans="8:8" x14ac:dyDescent="0.35">
      <c r="H1082" s="358"/>
    </row>
    <row r="1083" spans="8:8" x14ac:dyDescent="0.35">
      <c r="H1083" s="358"/>
    </row>
    <row r="1084" spans="8:8" x14ac:dyDescent="0.35">
      <c r="H1084" s="358"/>
    </row>
    <row r="1085" spans="8:8" x14ac:dyDescent="0.35">
      <c r="H1085" s="358"/>
    </row>
    <row r="1086" spans="8:8" x14ac:dyDescent="0.35">
      <c r="H1086" s="358"/>
    </row>
    <row r="1087" spans="8:8" x14ac:dyDescent="0.35">
      <c r="H1087" s="358"/>
    </row>
    <row r="1088" spans="8:8" x14ac:dyDescent="0.35">
      <c r="H1088" s="358"/>
    </row>
    <row r="1089" spans="8:8" x14ac:dyDescent="0.35">
      <c r="H1089" s="358"/>
    </row>
    <row r="1090" spans="8:8" x14ac:dyDescent="0.35">
      <c r="H1090" s="358"/>
    </row>
    <row r="1091" spans="8:8" x14ac:dyDescent="0.35">
      <c r="H1091" s="358"/>
    </row>
    <row r="1092" spans="8:8" x14ac:dyDescent="0.35">
      <c r="H1092" s="358"/>
    </row>
    <row r="1093" spans="8:8" x14ac:dyDescent="0.35">
      <c r="H1093" s="358"/>
    </row>
    <row r="1094" spans="8:8" x14ac:dyDescent="0.35">
      <c r="H1094" s="358"/>
    </row>
    <row r="1095" spans="8:8" x14ac:dyDescent="0.35">
      <c r="H1095" s="358"/>
    </row>
    <row r="1096" spans="8:8" x14ac:dyDescent="0.35">
      <c r="H1096" s="358"/>
    </row>
    <row r="1097" spans="8:8" x14ac:dyDescent="0.35">
      <c r="H1097" s="358"/>
    </row>
    <row r="1098" spans="8:8" x14ac:dyDescent="0.35">
      <c r="H1098" s="358"/>
    </row>
    <row r="1099" spans="8:8" x14ac:dyDescent="0.35">
      <c r="H1099" s="358"/>
    </row>
    <row r="1100" spans="8:8" x14ac:dyDescent="0.35">
      <c r="H1100" s="358"/>
    </row>
    <row r="1101" spans="8:8" x14ac:dyDescent="0.35">
      <c r="H1101" s="358"/>
    </row>
    <row r="1102" spans="8:8" x14ac:dyDescent="0.35">
      <c r="H1102" s="358"/>
    </row>
    <row r="1103" spans="8:8" x14ac:dyDescent="0.35">
      <c r="H1103" s="358"/>
    </row>
    <row r="1104" spans="8:8" x14ac:dyDescent="0.35">
      <c r="H1104" s="358"/>
    </row>
    <row r="1105" spans="8:8" x14ac:dyDescent="0.35">
      <c r="H1105" s="358"/>
    </row>
    <row r="1106" spans="8:8" x14ac:dyDescent="0.35">
      <c r="H1106" s="358"/>
    </row>
    <row r="1107" spans="8:8" x14ac:dyDescent="0.35">
      <c r="H1107" s="358"/>
    </row>
    <row r="1108" spans="8:8" x14ac:dyDescent="0.35">
      <c r="H1108" s="358"/>
    </row>
    <row r="1109" spans="8:8" x14ac:dyDescent="0.35">
      <c r="H1109" s="358"/>
    </row>
    <row r="1110" spans="8:8" x14ac:dyDescent="0.35">
      <c r="H1110" s="358"/>
    </row>
    <row r="1111" spans="8:8" x14ac:dyDescent="0.35">
      <c r="H1111" s="358"/>
    </row>
    <row r="1112" spans="8:8" x14ac:dyDescent="0.35">
      <c r="H1112" s="358"/>
    </row>
    <row r="1113" spans="8:8" x14ac:dyDescent="0.35">
      <c r="H1113" s="358"/>
    </row>
    <row r="1114" spans="8:8" x14ac:dyDescent="0.35">
      <c r="H1114" s="358"/>
    </row>
    <row r="1115" spans="8:8" x14ac:dyDescent="0.35">
      <c r="H1115" s="358"/>
    </row>
    <row r="1116" spans="8:8" x14ac:dyDescent="0.35">
      <c r="H1116" s="358"/>
    </row>
    <row r="1117" spans="8:8" x14ac:dyDescent="0.35">
      <c r="H1117" s="358"/>
    </row>
    <row r="1118" spans="8:8" x14ac:dyDescent="0.35">
      <c r="H1118" s="358"/>
    </row>
    <row r="1119" spans="8:8" x14ac:dyDescent="0.35">
      <c r="H1119" s="358"/>
    </row>
    <row r="1120" spans="8:8" x14ac:dyDescent="0.35">
      <c r="H1120" s="358"/>
    </row>
    <row r="1121" spans="8:8" x14ac:dyDescent="0.35">
      <c r="H1121" s="358"/>
    </row>
    <row r="1122" spans="8:8" x14ac:dyDescent="0.35">
      <c r="H1122" s="358"/>
    </row>
    <row r="1123" spans="8:8" x14ac:dyDescent="0.35">
      <c r="H1123" s="358"/>
    </row>
    <row r="1124" spans="8:8" x14ac:dyDescent="0.35">
      <c r="H1124" s="358"/>
    </row>
    <row r="1125" spans="8:8" x14ac:dyDescent="0.35">
      <c r="H1125" s="358"/>
    </row>
    <row r="1126" spans="8:8" x14ac:dyDescent="0.35">
      <c r="H1126" s="358"/>
    </row>
    <row r="1127" spans="8:8" x14ac:dyDescent="0.35">
      <c r="H1127" s="358"/>
    </row>
    <row r="1128" spans="8:8" x14ac:dyDescent="0.35">
      <c r="H1128" s="358"/>
    </row>
    <row r="1129" spans="8:8" x14ac:dyDescent="0.35">
      <c r="H1129" s="358"/>
    </row>
    <row r="1130" spans="8:8" x14ac:dyDescent="0.35">
      <c r="H1130" s="358"/>
    </row>
    <row r="1131" spans="8:8" x14ac:dyDescent="0.35">
      <c r="H1131" s="358"/>
    </row>
    <row r="1132" spans="8:8" x14ac:dyDescent="0.35">
      <c r="H1132" s="358"/>
    </row>
    <row r="1133" spans="8:8" x14ac:dyDescent="0.35">
      <c r="H1133" s="358"/>
    </row>
    <row r="1134" spans="8:8" x14ac:dyDescent="0.35">
      <c r="H1134" s="358"/>
    </row>
    <row r="1135" spans="8:8" x14ac:dyDescent="0.35">
      <c r="H1135" s="358"/>
    </row>
    <row r="1136" spans="8:8" x14ac:dyDescent="0.35">
      <c r="H1136" s="358"/>
    </row>
    <row r="1137" spans="8:8" x14ac:dyDescent="0.35">
      <c r="H1137" s="358"/>
    </row>
    <row r="1138" spans="8:8" x14ac:dyDescent="0.35">
      <c r="H1138" s="358"/>
    </row>
    <row r="1139" spans="8:8" x14ac:dyDescent="0.35">
      <c r="H1139" s="358"/>
    </row>
    <row r="1140" spans="8:8" x14ac:dyDescent="0.35">
      <c r="H1140" s="358"/>
    </row>
    <row r="1141" spans="8:8" x14ac:dyDescent="0.35">
      <c r="H1141" s="358"/>
    </row>
    <row r="1142" spans="8:8" x14ac:dyDescent="0.35">
      <c r="H1142" s="358"/>
    </row>
    <row r="1143" spans="8:8" x14ac:dyDescent="0.35">
      <c r="H1143" s="358"/>
    </row>
    <row r="1144" spans="8:8" x14ac:dyDescent="0.35">
      <c r="H1144" s="358"/>
    </row>
    <row r="1145" spans="8:8" x14ac:dyDescent="0.35">
      <c r="H1145" s="358"/>
    </row>
    <row r="1146" spans="8:8" x14ac:dyDescent="0.35">
      <c r="H1146" s="358"/>
    </row>
    <row r="1147" spans="8:8" x14ac:dyDescent="0.35">
      <c r="H1147" s="358"/>
    </row>
    <row r="1148" spans="8:8" x14ac:dyDescent="0.35">
      <c r="H1148" s="358"/>
    </row>
    <row r="1149" spans="8:8" x14ac:dyDescent="0.35">
      <c r="H1149" s="358"/>
    </row>
    <row r="1150" spans="8:8" x14ac:dyDescent="0.35">
      <c r="H1150" s="358"/>
    </row>
    <row r="1151" spans="8:8" x14ac:dyDescent="0.35">
      <c r="H1151" s="358"/>
    </row>
    <row r="1152" spans="8:8" x14ac:dyDescent="0.35">
      <c r="H1152" s="358"/>
    </row>
    <row r="1153" spans="8:8" x14ac:dyDescent="0.35">
      <c r="H1153" s="358"/>
    </row>
    <row r="1154" spans="8:8" x14ac:dyDescent="0.35">
      <c r="H1154" s="358"/>
    </row>
    <row r="1155" spans="8:8" x14ac:dyDescent="0.35">
      <c r="H1155" s="358"/>
    </row>
    <row r="1156" spans="8:8" x14ac:dyDescent="0.35">
      <c r="H1156" s="358"/>
    </row>
    <row r="1157" spans="8:8" x14ac:dyDescent="0.35">
      <c r="H1157" s="358"/>
    </row>
    <row r="1158" spans="8:8" x14ac:dyDescent="0.35">
      <c r="H1158" s="358"/>
    </row>
    <row r="1159" spans="8:8" x14ac:dyDescent="0.35">
      <c r="H1159" s="358"/>
    </row>
    <row r="1160" spans="8:8" x14ac:dyDescent="0.35">
      <c r="H1160" s="358"/>
    </row>
    <row r="1161" spans="8:8" x14ac:dyDescent="0.35">
      <c r="H1161" s="358"/>
    </row>
    <row r="1162" spans="8:8" x14ac:dyDescent="0.35">
      <c r="H1162" s="358"/>
    </row>
    <row r="1163" spans="8:8" x14ac:dyDescent="0.35">
      <c r="H1163" s="358"/>
    </row>
    <row r="1164" spans="8:8" x14ac:dyDescent="0.35">
      <c r="H1164" s="358"/>
    </row>
    <row r="1165" spans="8:8" x14ac:dyDescent="0.35">
      <c r="H1165" s="358"/>
    </row>
    <row r="1166" spans="8:8" x14ac:dyDescent="0.35">
      <c r="H1166" s="358"/>
    </row>
    <row r="1167" spans="8:8" x14ac:dyDescent="0.35">
      <c r="H1167" s="358"/>
    </row>
    <row r="1168" spans="8:8" x14ac:dyDescent="0.35">
      <c r="H1168" s="358"/>
    </row>
    <row r="1169" spans="8:8" x14ac:dyDescent="0.35">
      <c r="H1169" s="358"/>
    </row>
    <row r="1170" spans="8:8" x14ac:dyDescent="0.35">
      <c r="H1170" s="358"/>
    </row>
    <row r="1171" spans="8:8" x14ac:dyDescent="0.35">
      <c r="H1171" s="358"/>
    </row>
    <row r="1172" spans="8:8" x14ac:dyDescent="0.35">
      <c r="H1172" s="358"/>
    </row>
    <row r="1173" spans="8:8" x14ac:dyDescent="0.35">
      <c r="H1173" s="358"/>
    </row>
    <row r="1174" spans="8:8" x14ac:dyDescent="0.35">
      <c r="H1174" s="358"/>
    </row>
    <row r="1175" spans="8:8" x14ac:dyDescent="0.35">
      <c r="H1175" s="358"/>
    </row>
    <row r="1176" spans="8:8" x14ac:dyDescent="0.35">
      <c r="H1176" s="358"/>
    </row>
    <row r="1177" spans="8:8" x14ac:dyDescent="0.35">
      <c r="H1177" s="358"/>
    </row>
    <row r="1178" spans="8:8" x14ac:dyDescent="0.35">
      <c r="H1178" s="358"/>
    </row>
    <row r="1179" spans="8:8" x14ac:dyDescent="0.35">
      <c r="H1179" s="358"/>
    </row>
    <row r="1180" spans="8:8" x14ac:dyDescent="0.35">
      <c r="H1180" s="358"/>
    </row>
    <row r="1181" spans="8:8" x14ac:dyDescent="0.35">
      <c r="H1181" s="358"/>
    </row>
    <row r="1182" spans="8:8" x14ac:dyDescent="0.35">
      <c r="H1182" s="358"/>
    </row>
    <row r="1183" spans="8:8" x14ac:dyDescent="0.35">
      <c r="H1183" s="358"/>
    </row>
    <row r="1184" spans="8:8" x14ac:dyDescent="0.35">
      <c r="H1184" s="358"/>
    </row>
    <row r="1185" spans="8:8" x14ac:dyDescent="0.35">
      <c r="H1185" s="358"/>
    </row>
    <row r="1186" spans="8:8" x14ac:dyDescent="0.35">
      <c r="H1186" s="358"/>
    </row>
    <row r="1187" spans="8:8" x14ac:dyDescent="0.35">
      <c r="H1187" s="358"/>
    </row>
    <row r="1188" spans="8:8" x14ac:dyDescent="0.35">
      <c r="H1188" s="358"/>
    </row>
    <row r="1189" spans="8:8" x14ac:dyDescent="0.35">
      <c r="H1189" s="358"/>
    </row>
    <row r="1190" spans="8:8" x14ac:dyDescent="0.35">
      <c r="H1190" s="358"/>
    </row>
    <row r="1191" spans="8:8" x14ac:dyDescent="0.35">
      <c r="H1191" s="358"/>
    </row>
    <row r="1192" spans="8:8" x14ac:dyDescent="0.35">
      <c r="H1192" s="358"/>
    </row>
    <row r="1193" spans="8:8" x14ac:dyDescent="0.35">
      <c r="H1193" s="358"/>
    </row>
    <row r="1194" spans="8:8" x14ac:dyDescent="0.35">
      <c r="H1194" s="358"/>
    </row>
    <row r="1195" spans="8:8" x14ac:dyDescent="0.35">
      <c r="H1195" s="358"/>
    </row>
    <row r="1196" spans="8:8" x14ac:dyDescent="0.35">
      <c r="H1196" s="358"/>
    </row>
    <row r="1197" spans="8:8" x14ac:dyDescent="0.35">
      <c r="H1197" s="358"/>
    </row>
    <row r="1198" spans="8:8" x14ac:dyDescent="0.35">
      <c r="H1198" s="358"/>
    </row>
    <row r="1199" spans="8:8" x14ac:dyDescent="0.35">
      <c r="H1199" s="358"/>
    </row>
    <row r="1200" spans="8:8" x14ac:dyDescent="0.35">
      <c r="H1200" s="358"/>
    </row>
    <row r="1201" spans="8:8" x14ac:dyDescent="0.35">
      <c r="H1201" s="358"/>
    </row>
    <row r="1202" spans="8:8" x14ac:dyDescent="0.35">
      <c r="H1202" s="358"/>
    </row>
    <row r="1203" spans="8:8" x14ac:dyDescent="0.35">
      <c r="H1203" s="358"/>
    </row>
    <row r="1204" spans="8:8" x14ac:dyDescent="0.35">
      <c r="H1204" s="358"/>
    </row>
    <row r="1205" spans="8:8" x14ac:dyDescent="0.35">
      <c r="H1205" s="358"/>
    </row>
    <row r="1206" spans="8:8" x14ac:dyDescent="0.35">
      <c r="H1206" s="358"/>
    </row>
    <row r="1207" spans="8:8" x14ac:dyDescent="0.35">
      <c r="H1207" s="358"/>
    </row>
    <row r="1208" spans="8:8" x14ac:dyDescent="0.35">
      <c r="H1208" s="358"/>
    </row>
    <row r="1209" spans="8:8" x14ac:dyDescent="0.35">
      <c r="H1209" s="358"/>
    </row>
    <row r="1210" spans="8:8" x14ac:dyDescent="0.35">
      <c r="H1210" s="358"/>
    </row>
    <row r="1211" spans="8:8" x14ac:dyDescent="0.35">
      <c r="H1211" s="358"/>
    </row>
    <row r="1212" spans="8:8" x14ac:dyDescent="0.35">
      <c r="H1212" s="358"/>
    </row>
    <row r="1213" spans="8:8" x14ac:dyDescent="0.35">
      <c r="H1213" s="358"/>
    </row>
    <row r="1214" spans="8:8" x14ac:dyDescent="0.35">
      <c r="H1214" s="358"/>
    </row>
    <row r="1215" spans="8:8" x14ac:dyDescent="0.35">
      <c r="H1215" s="358"/>
    </row>
    <row r="1216" spans="8:8" x14ac:dyDescent="0.35">
      <c r="H1216" s="358"/>
    </row>
    <row r="1217" spans="8:8" x14ac:dyDescent="0.35">
      <c r="H1217" s="358"/>
    </row>
    <row r="1218" spans="8:8" x14ac:dyDescent="0.35">
      <c r="H1218" s="358"/>
    </row>
    <row r="1219" spans="8:8" x14ac:dyDescent="0.35">
      <c r="H1219" s="358"/>
    </row>
    <row r="1220" spans="8:8" x14ac:dyDescent="0.35">
      <c r="H1220" s="358"/>
    </row>
    <row r="1221" spans="8:8" x14ac:dyDescent="0.35">
      <c r="H1221" s="358"/>
    </row>
    <row r="1222" spans="8:8" x14ac:dyDescent="0.35">
      <c r="H1222" s="358"/>
    </row>
    <row r="1223" spans="8:8" x14ac:dyDescent="0.35">
      <c r="H1223" s="358"/>
    </row>
    <row r="1224" spans="8:8" x14ac:dyDescent="0.35">
      <c r="H1224" s="358"/>
    </row>
    <row r="1225" spans="8:8" x14ac:dyDescent="0.35">
      <c r="H1225" s="358"/>
    </row>
    <row r="1226" spans="8:8" x14ac:dyDescent="0.35">
      <c r="H1226" s="358"/>
    </row>
    <row r="1227" spans="8:8" x14ac:dyDescent="0.35">
      <c r="H1227" s="358"/>
    </row>
    <row r="1228" spans="8:8" x14ac:dyDescent="0.35">
      <c r="H1228" s="358"/>
    </row>
    <row r="1229" spans="8:8" x14ac:dyDescent="0.35">
      <c r="H1229" s="358"/>
    </row>
    <row r="1230" spans="8:8" x14ac:dyDescent="0.35">
      <c r="H1230" s="358"/>
    </row>
    <row r="1231" spans="8:8" x14ac:dyDescent="0.35">
      <c r="H1231" s="358"/>
    </row>
    <row r="1232" spans="8:8" x14ac:dyDescent="0.35">
      <c r="H1232" s="358"/>
    </row>
    <row r="1233" spans="8:8" x14ac:dyDescent="0.35">
      <c r="H1233" s="358"/>
    </row>
    <row r="1234" spans="8:8" x14ac:dyDescent="0.35">
      <c r="H1234" s="358"/>
    </row>
    <row r="1235" spans="8:8" x14ac:dyDescent="0.35">
      <c r="H1235" s="358"/>
    </row>
    <row r="1236" spans="8:8" x14ac:dyDescent="0.35">
      <c r="H1236" s="358"/>
    </row>
    <row r="1237" spans="8:8" x14ac:dyDescent="0.35">
      <c r="H1237" s="358"/>
    </row>
    <row r="1238" spans="8:8" x14ac:dyDescent="0.35">
      <c r="H1238" s="358"/>
    </row>
    <row r="1239" spans="8:8" x14ac:dyDescent="0.35">
      <c r="H1239" s="358"/>
    </row>
    <row r="1240" spans="8:8" x14ac:dyDescent="0.35">
      <c r="H1240" s="358"/>
    </row>
    <row r="1241" spans="8:8" x14ac:dyDescent="0.35">
      <c r="H1241" s="358"/>
    </row>
    <row r="1242" spans="8:8" x14ac:dyDescent="0.35">
      <c r="H1242" s="358"/>
    </row>
    <row r="1243" spans="8:8" x14ac:dyDescent="0.35">
      <c r="H1243" s="358"/>
    </row>
    <row r="1244" spans="8:8" x14ac:dyDescent="0.35">
      <c r="H1244" s="358"/>
    </row>
    <row r="1245" spans="8:8" x14ac:dyDescent="0.35">
      <c r="H1245" s="358"/>
    </row>
    <row r="1246" spans="8:8" x14ac:dyDescent="0.35">
      <c r="H1246" s="358"/>
    </row>
    <row r="1247" spans="8:8" x14ac:dyDescent="0.35">
      <c r="H1247" s="358"/>
    </row>
    <row r="1248" spans="8:8" x14ac:dyDescent="0.35">
      <c r="H1248" s="358"/>
    </row>
    <row r="1249" spans="8:8" x14ac:dyDescent="0.35">
      <c r="H1249" s="358"/>
    </row>
    <row r="1250" spans="8:8" x14ac:dyDescent="0.35">
      <c r="H1250" s="358"/>
    </row>
    <row r="1251" spans="8:8" x14ac:dyDescent="0.35">
      <c r="H1251" s="358"/>
    </row>
    <row r="1252" spans="8:8" x14ac:dyDescent="0.35">
      <c r="H1252" s="358"/>
    </row>
    <row r="1253" spans="8:8" x14ac:dyDescent="0.35">
      <c r="H1253" s="358"/>
    </row>
    <row r="1254" spans="8:8" x14ac:dyDescent="0.35">
      <c r="H1254" s="358"/>
    </row>
    <row r="1255" spans="8:8" x14ac:dyDescent="0.35">
      <c r="H1255" s="358"/>
    </row>
    <row r="1256" spans="8:8" x14ac:dyDescent="0.35">
      <c r="H1256" s="358"/>
    </row>
    <row r="1257" spans="8:8" x14ac:dyDescent="0.35">
      <c r="H1257" s="358"/>
    </row>
    <row r="1258" spans="8:8" x14ac:dyDescent="0.35">
      <c r="H1258" s="358"/>
    </row>
    <row r="1259" spans="8:8" x14ac:dyDescent="0.35">
      <c r="H1259" s="358"/>
    </row>
    <row r="1260" spans="8:8" x14ac:dyDescent="0.35">
      <c r="H1260" s="358"/>
    </row>
    <row r="1261" spans="8:8" x14ac:dyDescent="0.35">
      <c r="H1261" s="358"/>
    </row>
    <row r="1262" spans="8:8" x14ac:dyDescent="0.35">
      <c r="H1262" s="358"/>
    </row>
    <row r="1263" spans="8:8" x14ac:dyDescent="0.35">
      <c r="H1263" s="358"/>
    </row>
    <row r="1264" spans="8:8" x14ac:dyDescent="0.35">
      <c r="H1264" s="358"/>
    </row>
    <row r="1265" spans="8:8" x14ac:dyDescent="0.35">
      <c r="H1265" s="358"/>
    </row>
    <row r="1266" spans="8:8" x14ac:dyDescent="0.35">
      <c r="H1266" s="358"/>
    </row>
    <row r="1267" spans="8:8" x14ac:dyDescent="0.35">
      <c r="H1267" s="358"/>
    </row>
    <row r="1268" spans="8:8" x14ac:dyDescent="0.35">
      <c r="H1268" s="358"/>
    </row>
    <row r="1269" spans="8:8" x14ac:dyDescent="0.35">
      <c r="H1269" s="358"/>
    </row>
    <row r="1270" spans="8:8" x14ac:dyDescent="0.35">
      <c r="H1270" s="358"/>
    </row>
    <row r="1271" spans="8:8" x14ac:dyDescent="0.35">
      <c r="H1271" s="358"/>
    </row>
    <row r="1272" spans="8:8" x14ac:dyDescent="0.35">
      <c r="H1272" s="358"/>
    </row>
    <row r="1273" spans="8:8" x14ac:dyDescent="0.35">
      <c r="H1273" s="358"/>
    </row>
    <row r="1274" spans="8:8" x14ac:dyDescent="0.35">
      <c r="H1274" s="358"/>
    </row>
    <row r="1275" spans="8:8" x14ac:dyDescent="0.35">
      <c r="H1275" s="358"/>
    </row>
    <row r="1276" spans="8:8" x14ac:dyDescent="0.35">
      <c r="H1276" s="358"/>
    </row>
    <row r="1277" spans="8:8" x14ac:dyDescent="0.35">
      <c r="H1277" s="358"/>
    </row>
    <row r="1278" spans="8:8" x14ac:dyDescent="0.35">
      <c r="H1278" s="358"/>
    </row>
    <row r="1279" spans="8:8" x14ac:dyDescent="0.35">
      <c r="H1279" s="358"/>
    </row>
    <row r="1280" spans="8:8" x14ac:dyDescent="0.35">
      <c r="H1280" s="358"/>
    </row>
    <row r="1281" spans="8:8" x14ac:dyDescent="0.35">
      <c r="H1281" s="358"/>
    </row>
    <row r="1282" spans="8:8" x14ac:dyDescent="0.35">
      <c r="H1282" s="358"/>
    </row>
    <row r="1283" spans="8:8" x14ac:dyDescent="0.35">
      <c r="H1283" s="358"/>
    </row>
    <row r="1284" spans="8:8" x14ac:dyDescent="0.35">
      <c r="H1284" s="358"/>
    </row>
    <row r="1285" spans="8:8" x14ac:dyDescent="0.35">
      <c r="H1285" s="358"/>
    </row>
    <row r="1286" spans="8:8" x14ac:dyDescent="0.35">
      <c r="H1286" s="358"/>
    </row>
    <row r="1287" spans="8:8" x14ac:dyDescent="0.35">
      <c r="H1287" s="358"/>
    </row>
    <row r="1288" spans="8:8" x14ac:dyDescent="0.35">
      <c r="H1288" s="358"/>
    </row>
    <row r="1289" spans="8:8" x14ac:dyDescent="0.35">
      <c r="H1289" s="358"/>
    </row>
    <row r="1290" spans="8:8" x14ac:dyDescent="0.35">
      <c r="H1290" s="358"/>
    </row>
    <row r="1291" spans="8:8" x14ac:dyDescent="0.35">
      <c r="H1291" s="358"/>
    </row>
    <row r="1292" spans="8:8" x14ac:dyDescent="0.35">
      <c r="H1292" s="358"/>
    </row>
    <row r="1293" spans="8:8" x14ac:dyDescent="0.35">
      <c r="H1293" s="358"/>
    </row>
    <row r="1294" spans="8:8" x14ac:dyDescent="0.35">
      <c r="H1294" s="358"/>
    </row>
    <row r="1295" spans="8:8" x14ac:dyDescent="0.35">
      <c r="H1295" s="358"/>
    </row>
    <row r="1296" spans="8:8" x14ac:dyDescent="0.35">
      <c r="H1296" s="358"/>
    </row>
    <row r="1297" spans="8:8" x14ac:dyDescent="0.35">
      <c r="H1297" s="358"/>
    </row>
    <row r="1298" spans="8:8" x14ac:dyDescent="0.35">
      <c r="H1298" s="358"/>
    </row>
    <row r="1299" spans="8:8" x14ac:dyDescent="0.35">
      <c r="H1299" s="358"/>
    </row>
    <row r="1300" spans="8:8" x14ac:dyDescent="0.35">
      <c r="H1300" s="358"/>
    </row>
    <row r="1301" spans="8:8" x14ac:dyDescent="0.35">
      <c r="H1301" s="358"/>
    </row>
    <row r="1302" spans="8:8" x14ac:dyDescent="0.35">
      <c r="H1302" s="358"/>
    </row>
    <row r="1303" spans="8:8" x14ac:dyDescent="0.35">
      <c r="H1303" s="358"/>
    </row>
    <row r="1304" spans="8:8" x14ac:dyDescent="0.35">
      <c r="H1304" s="358"/>
    </row>
    <row r="1305" spans="8:8" x14ac:dyDescent="0.35">
      <c r="H1305" s="358"/>
    </row>
    <row r="1306" spans="8:8" x14ac:dyDescent="0.35">
      <c r="H1306" s="358"/>
    </row>
    <row r="1307" spans="8:8" x14ac:dyDescent="0.35">
      <c r="H1307" s="358"/>
    </row>
    <row r="1308" spans="8:8" x14ac:dyDescent="0.35">
      <c r="H1308" s="358"/>
    </row>
    <row r="1309" spans="8:8" x14ac:dyDescent="0.35">
      <c r="H1309" s="358"/>
    </row>
    <row r="1310" spans="8:8" x14ac:dyDescent="0.35">
      <c r="H1310" s="358"/>
    </row>
    <row r="1311" spans="8:8" x14ac:dyDescent="0.35">
      <c r="H1311" s="358"/>
    </row>
    <row r="1312" spans="8:8" x14ac:dyDescent="0.35">
      <c r="H1312" s="358"/>
    </row>
    <row r="1313" spans="8:8" x14ac:dyDescent="0.35">
      <c r="H1313" s="358"/>
    </row>
    <row r="1314" spans="8:8" x14ac:dyDescent="0.35">
      <c r="H1314" s="358"/>
    </row>
    <row r="1315" spans="8:8" x14ac:dyDescent="0.35">
      <c r="H1315" s="358"/>
    </row>
    <row r="1316" spans="8:8" x14ac:dyDescent="0.35">
      <c r="H1316" s="358"/>
    </row>
    <row r="1317" spans="8:8" x14ac:dyDescent="0.35">
      <c r="H1317" s="358"/>
    </row>
    <row r="1318" spans="8:8" x14ac:dyDescent="0.35">
      <c r="H1318" s="358"/>
    </row>
    <row r="1319" spans="8:8" x14ac:dyDescent="0.35">
      <c r="H1319" s="358"/>
    </row>
    <row r="1320" spans="8:8" x14ac:dyDescent="0.35">
      <c r="H1320" s="358"/>
    </row>
    <row r="1321" spans="8:8" x14ac:dyDescent="0.35">
      <c r="H1321" s="358"/>
    </row>
    <row r="1322" spans="8:8" x14ac:dyDescent="0.35">
      <c r="H1322" s="358"/>
    </row>
    <row r="1323" spans="8:8" x14ac:dyDescent="0.35">
      <c r="H1323" s="358"/>
    </row>
    <row r="1324" spans="8:8" x14ac:dyDescent="0.35">
      <c r="H1324" s="358"/>
    </row>
    <row r="1325" spans="8:8" x14ac:dyDescent="0.35">
      <c r="H1325" s="358"/>
    </row>
    <row r="1326" spans="8:8" x14ac:dyDescent="0.35">
      <c r="H1326" s="358"/>
    </row>
    <row r="1327" spans="8:8" x14ac:dyDescent="0.35">
      <c r="H1327" s="358"/>
    </row>
    <row r="1328" spans="8:8" x14ac:dyDescent="0.35">
      <c r="H1328" s="358"/>
    </row>
    <row r="1329" spans="8:8" x14ac:dyDescent="0.35">
      <c r="H1329" s="358"/>
    </row>
    <row r="1330" spans="8:8" x14ac:dyDescent="0.35">
      <c r="H1330" s="358"/>
    </row>
    <row r="1331" spans="8:8" x14ac:dyDescent="0.35">
      <c r="H1331" s="358"/>
    </row>
    <row r="1332" spans="8:8" x14ac:dyDescent="0.35">
      <c r="H1332" s="358"/>
    </row>
    <row r="1333" spans="8:8" x14ac:dyDescent="0.35">
      <c r="H1333" s="358"/>
    </row>
    <row r="1334" spans="8:8" x14ac:dyDescent="0.35">
      <c r="H1334" s="358"/>
    </row>
    <row r="1335" spans="8:8" x14ac:dyDescent="0.35">
      <c r="H1335" s="358"/>
    </row>
    <row r="1336" spans="8:8" x14ac:dyDescent="0.35">
      <c r="H1336" s="358"/>
    </row>
    <row r="1337" spans="8:8" x14ac:dyDescent="0.35">
      <c r="H1337" s="358"/>
    </row>
    <row r="1338" spans="8:8" x14ac:dyDescent="0.35">
      <c r="H1338" s="358"/>
    </row>
    <row r="1339" spans="8:8" x14ac:dyDescent="0.35">
      <c r="H1339" s="358"/>
    </row>
    <row r="1340" spans="8:8" x14ac:dyDescent="0.35">
      <c r="H1340" s="358"/>
    </row>
    <row r="1341" spans="8:8" x14ac:dyDescent="0.35">
      <c r="H1341" s="358"/>
    </row>
    <row r="1342" spans="8:8" x14ac:dyDescent="0.35">
      <c r="H1342" s="358"/>
    </row>
    <row r="1343" spans="8:8" x14ac:dyDescent="0.35">
      <c r="H1343" s="358"/>
    </row>
    <row r="1344" spans="8:8" x14ac:dyDescent="0.35">
      <c r="H1344" s="358"/>
    </row>
    <row r="1345" spans="8:8" x14ac:dyDescent="0.35">
      <c r="H1345" s="358"/>
    </row>
    <row r="1346" spans="8:8" x14ac:dyDescent="0.35">
      <c r="H1346" s="358"/>
    </row>
    <row r="1347" spans="8:8" x14ac:dyDescent="0.35">
      <c r="H1347" s="358"/>
    </row>
    <row r="1348" spans="8:8" x14ac:dyDescent="0.35">
      <c r="H1348" s="358"/>
    </row>
    <row r="1349" spans="8:8" x14ac:dyDescent="0.35">
      <c r="H1349" s="358"/>
    </row>
    <row r="1350" spans="8:8" x14ac:dyDescent="0.35">
      <c r="H1350" s="358"/>
    </row>
    <row r="1351" spans="8:8" x14ac:dyDescent="0.35">
      <c r="H1351" s="358"/>
    </row>
    <row r="1352" spans="8:8" x14ac:dyDescent="0.35">
      <c r="H1352" s="358"/>
    </row>
    <row r="1353" spans="8:8" x14ac:dyDescent="0.35">
      <c r="H1353" s="358"/>
    </row>
    <row r="1354" spans="8:8" x14ac:dyDescent="0.35">
      <c r="H1354" s="358"/>
    </row>
    <row r="1355" spans="8:8" x14ac:dyDescent="0.35">
      <c r="H1355" s="358"/>
    </row>
    <row r="1356" spans="8:8" x14ac:dyDescent="0.35">
      <c r="H1356" s="358"/>
    </row>
    <row r="1357" spans="8:8" x14ac:dyDescent="0.35">
      <c r="H1357" s="358"/>
    </row>
    <row r="1358" spans="8:8" x14ac:dyDescent="0.35">
      <c r="H1358" s="358"/>
    </row>
    <row r="1359" spans="8:8" x14ac:dyDescent="0.35">
      <c r="H1359" s="358"/>
    </row>
    <row r="1360" spans="8:8" x14ac:dyDescent="0.35">
      <c r="H1360" s="358"/>
    </row>
    <row r="1361" spans="8:8" x14ac:dyDescent="0.35">
      <c r="H1361" s="358"/>
    </row>
    <row r="1362" spans="8:8" x14ac:dyDescent="0.35">
      <c r="H1362" s="358"/>
    </row>
    <row r="1363" spans="8:8" x14ac:dyDescent="0.35">
      <c r="H1363" s="358"/>
    </row>
    <row r="1364" spans="8:8" x14ac:dyDescent="0.35">
      <c r="H1364" s="358"/>
    </row>
    <row r="1365" spans="8:8" x14ac:dyDescent="0.35">
      <c r="H1365" s="358"/>
    </row>
    <row r="1366" spans="8:8" x14ac:dyDescent="0.35">
      <c r="H1366" s="358"/>
    </row>
    <row r="1367" spans="8:8" x14ac:dyDescent="0.35">
      <c r="H1367" s="358"/>
    </row>
    <row r="1368" spans="8:8" x14ac:dyDescent="0.35">
      <c r="H1368" s="358"/>
    </row>
    <row r="1369" spans="8:8" x14ac:dyDescent="0.35">
      <c r="H1369" s="358"/>
    </row>
    <row r="1370" spans="8:8" x14ac:dyDescent="0.35">
      <c r="H1370" s="358"/>
    </row>
    <row r="1371" spans="8:8" x14ac:dyDescent="0.35">
      <c r="H1371" s="358"/>
    </row>
    <row r="1372" spans="8:8" x14ac:dyDescent="0.35">
      <c r="H1372" s="358"/>
    </row>
    <row r="1373" spans="8:8" x14ac:dyDescent="0.35">
      <c r="H1373" s="358"/>
    </row>
    <row r="1374" spans="8:8" x14ac:dyDescent="0.35">
      <c r="H1374" s="358"/>
    </row>
    <row r="1375" spans="8:8" x14ac:dyDescent="0.35">
      <c r="H1375" s="358"/>
    </row>
    <row r="1376" spans="8:8" x14ac:dyDescent="0.35">
      <c r="H1376" s="358"/>
    </row>
    <row r="1377" spans="8:8" x14ac:dyDescent="0.35">
      <c r="H1377" s="358"/>
    </row>
    <row r="1378" spans="8:8" x14ac:dyDescent="0.35">
      <c r="H1378" s="358"/>
    </row>
    <row r="1379" spans="8:8" x14ac:dyDescent="0.35">
      <c r="H1379" s="358"/>
    </row>
    <row r="1380" spans="8:8" x14ac:dyDescent="0.35">
      <c r="H1380" s="358"/>
    </row>
    <row r="1381" spans="8:8" x14ac:dyDescent="0.35">
      <c r="H1381" s="358"/>
    </row>
    <row r="1382" spans="8:8" x14ac:dyDescent="0.35">
      <c r="H1382" s="358"/>
    </row>
    <row r="1383" spans="8:8" x14ac:dyDescent="0.35">
      <c r="H1383" s="358"/>
    </row>
    <row r="1384" spans="8:8" x14ac:dyDescent="0.35">
      <c r="H1384" s="358"/>
    </row>
    <row r="1385" spans="8:8" x14ac:dyDescent="0.35">
      <c r="H1385" s="358"/>
    </row>
    <row r="1386" spans="8:8" x14ac:dyDescent="0.35">
      <c r="H1386" s="358"/>
    </row>
    <row r="1387" spans="8:8" x14ac:dyDescent="0.35">
      <c r="H1387" s="358"/>
    </row>
    <row r="1388" spans="8:8" x14ac:dyDescent="0.35">
      <c r="H1388" s="358"/>
    </row>
    <row r="1389" spans="8:8" x14ac:dyDescent="0.35">
      <c r="H1389" s="358"/>
    </row>
    <row r="1390" spans="8:8" x14ac:dyDescent="0.35">
      <c r="H1390" s="358"/>
    </row>
    <row r="1391" spans="8:8" x14ac:dyDescent="0.35">
      <c r="H1391" s="358"/>
    </row>
    <row r="1392" spans="8:8" x14ac:dyDescent="0.35">
      <c r="H1392" s="358"/>
    </row>
    <row r="1393" spans="8:8" x14ac:dyDescent="0.35">
      <c r="H1393" s="358"/>
    </row>
    <row r="1394" spans="8:8" x14ac:dyDescent="0.35">
      <c r="H1394" s="358"/>
    </row>
    <row r="1395" spans="8:8" x14ac:dyDescent="0.35">
      <c r="H1395" s="358"/>
    </row>
    <row r="1396" spans="8:8" x14ac:dyDescent="0.35">
      <c r="H1396" s="358"/>
    </row>
    <row r="1397" spans="8:8" x14ac:dyDescent="0.35">
      <c r="H1397" s="358"/>
    </row>
    <row r="1398" spans="8:8" x14ac:dyDescent="0.35">
      <c r="H1398" s="358"/>
    </row>
    <row r="1399" spans="8:8" x14ac:dyDescent="0.35">
      <c r="H1399" s="358"/>
    </row>
    <row r="1400" spans="8:8" x14ac:dyDescent="0.35">
      <c r="H1400" s="358"/>
    </row>
    <row r="1401" spans="8:8" x14ac:dyDescent="0.35">
      <c r="H1401" s="358"/>
    </row>
    <row r="1402" spans="8:8" x14ac:dyDescent="0.35">
      <c r="H1402" s="358"/>
    </row>
    <row r="1403" spans="8:8" x14ac:dyDescent="0.35">
      <c r="H1403" s="358"/>
    </row>
    <row r="1404" spans="8:8" x14ac:dyDescent="0.35">
      <c r="H1404" s="358"/>
    </row>
    <row r="1405" spans="8:8" x14ac:dyDescent="0.35">
      <c r="H1405" s="358"/>
    </row>
    <row r="1406" spans="8:8" x14ac:dyDescent="0.35">
      <c r="H1406" s="358"/>
    </row>
    <row r="1407" spans="8:8" x14ac:dyDescent="0.35">
      <c r="H1407" s="358"/>
    </row>
    <row r="1408" spans="8:8" x14ac:dyDescent="0.35">
      <c r="H1408" s="358"/>
    </row>
    <row r="1409" spans="8:8" x14ac:dyDescent="0.35">
      <c r="H1409" s="358"/>
    </row>
    <row r="1410" spans="8:8" x14ac:dyDescent="0.35">
      <c r="H1410" s="358"/>
    </row>
    <row r="1411" spans="8:8" x14ac:dyDescent="0.35">
      <c r="H1411" s="358"/>
    </row>
    <row r="1412" spans="8:8" x14ac:dyDescent="0.35">
      <c r="H1412" s="358"/>
    </row>
    <row r="1413" spans="8:8" x14ac:dyDescent="0.35">
      <c r="H1413" s="358"/>
    </row>
    <row r="1414" spans="8:8" x14ac:dyDescent="0.35">
      <c r="H1414" s="358"/>
    </row>
    <row r="1415" spans="8:8" x14ac:dyDescent="0.35">
      <c r="H1415" s="358"/>
    </row>
    <row r="1416" spans="8:8" x14ac:dyDescent="0.35">
      <c r="H1416" s="358"/>
    </row>
    <row r="1417" spans="8:8" x14ac:dyDescent="0.35">
      <c r="H1417" s="358"/>
    </row>
    <row r="1418" spans="8:8" x14ac:dyDescent="0.35">
      <c r="H1418" s="358"/>
    </row>
    <row r="1419" spans="8:8" x14ac:dyDescent="0.35">
      <c r="H1419" s="358"/>
    </row>
    <row r="1420" spans="8:8" x14ac:dyDescent="0.35">
      <c r="H1420" s="358"/>
    </row>
    <row r="1421" spans="8:8" x14ac:dyDescent="0.35">
      <c r="H1421" s="358"/>
    </row>
    <row r="1422" spans="8:8" x14ac:dyDescent="0.35">
      <c r="H1422" s="358"/>
    </row>
    <row r="1423" spans="8:8" x14ac:dyDescent="0.35">
      <c r="H1423" s="358"/>
    </row>
    <row r="1424" spans="8:8" x14ac:dyDescent="0.35">
      <c r="H1424" s="358"/>
    </row>
    <row r="1425" spans="8:8" x14ac:dyDescent="0.35">
      <c r="H1425" s="358"/>
    </row>
    <row r="1426" spans="8:8" x14ac:dyDescent="0.35">
      <c r="H1426" s="358"/>
    </row>
    <row r="1427" spans="8:8" x14ac:dyDescent="0.35">
      <c r="H1427" s="358"/>
    </row>
    <row r="1428" spans="8:8" x14ac:dyDescent="0.35">
      <c r="H1428" s="358"/>
    </row>
    <row r="1429" spans="8:8" x14ac:dyDescent="0.35">
      <c r="H1429" s="358"/>
    </row>
    <row r="1430" spans="8:8" x14ac:dyDescent="0.35">
      <c r="H1430" s="358"/>
    </row>
    <row r="1431" spans="8:8" x14ac:dyDescent="0.35">
      <c r="H1431" s="358"/>
    </row>
    <row r="1432" spans="8:8" x14ac:dyDescent="0.35">
      <c r="H1432" s="358"/>
    </row>
    <row r="1433" spans="8:8" x14ac:dyDescent="0.35">
      <c r="H1433" s="358"/>
    </row>
    <row r="1434" spans="8:8" x14ac:dyDescent="0.35">
      <c r="H1434" s="358"/>
    </row>
    <row r="1435" spans="8:8" x14ac:dyDescent="0.35">
      <c r="H1435" s="358"/>
    </row>
    <row r="1436" spans="8:8" x14ac:dyDescent="0.35">
      <c r="H1436" s="358"/>
    </row>
    <row r="1437" spans="8:8" x14ac:dyDescent="0.35">
      <c r="H1437" s="358"/>
    </row>
    <row r="1438" spans="8:8" x14ac:dyDescent="0.35">
      <c r="H1438" s="358"/>
    </row>
    <row r="1439" spans="8:8" x14ac:dyDescent="0.35">
      <c r="H1439" s="358"/>
    </row>
    <row r="1440" spans="8:8" x14ac:dyDescent="0.35">
      <c r="H1440" s="358"/>
    </row>
    <row r="1441" spans="8:8" x14ac:dyDescent="0.35">
      <c r="H1441" s="358"/>
    </row>
    <row r="1442" spans="8:8" x14ac:dyDescent="0.35">
      <c r="H1442" s="358"/>
    </row>
    <row r="1443" spans="8:8" x14ac:dyDescent="0.35">
      <c r="H1443" s="358"/>
    </row>
    <row r="1444" spans="8:8" x14ac:dyDescent="0.35">
      <c r="H1444" s="358"/>
    </row>
    <row r="1445" spans="8:8" x14ac:dyDescent="0.35">
      <c r="H1445" s="358"/>
    </row>
    <row r="1446" spans="8:8" x14ac:dyDescent="0.35">
      <c r="H1446" s="358"/>
    </row>
    <row r="1447" spans="8:8" x14ac:dyDescent="0.35">
      <c r="H1447" s="358"/>
    </row>
    <row r="1448" spans="8:8" x14ac:dyDescent="0.35">
      <c r="H1448" s="358"/>
    </row>
    <row r="1449" spans="8:8" x14ac:dyDescent="0.35">
      <c r="H1449" s="358"/>
    </row>
    <row r="1450" spans="8:8" x14ac:dyDescent="0.35">
      <c r="H1450" s="358"/>
    </row>
    <row r="1451" spans="8:8" x14ac:dyDescent="0.35">
      <c r="H1451" s="358"/>
    </row>
    <row r="1452" spans="8:8" x14ac:dyDescent="0.35">
      <c r="H1452" s="358"/>
    </row>
    <row r="1453" spans="8:8" x14ac:dyDescent="0.35">
      <c r="H1453" s="358"/>
    </row>
    <row r="1454" spans="8:8" x14ac:dyDescent="0.35">
      <c r="H1454" s="358"/>
    </row>
    <row r="1455" spans="8:8" x14ac:dyDescent="0.35">
      <c r="H1455" s="358"/>
    </row>
    <row r="1456" spans="8:8" x14ac:dyDescent="0.35">
      <c r="H1456" s="358"/>
    </row>
    <row r="1457" spans="8:8" x14ac:dyDescent="0.35">
      <c r="H1457" s="358"/>
    </row>
    <row r="1458" spans="8:8" x14ac:dyDescent="0.35">
      <c r="H1458" s="358"/>
    </row>
    <row r="1459" spans="8:8" x14ac:dyDescent="0.35">
      <c r="H1459" s="358"/>
    </row>
    <row r="1460" spans="8:8" x14ac:dyDescent="0.35">
      <c r="H1460" s="358"/>
    </row>
    <row r="1461" spans="8:8" x14ac:dyDescent="0.35">
      <c r="H1461" s="358"/>
    </row>
    <row r="1462" spans="8:8" x14ac:dyDescent="0.35">
      <c r="H1462" s="358"/>
    </row>
    <row r="1463" spans="8:8" x14ac:dyDescent="0.35">
      <c r="H1463" s="358"/>
    </row>
    <row r="1464" spans="8:8" x14ac:dyDescent="0.35">
      <c r="H1464" s="358"/>
    </row>
    <row r="1465" spans="8:8" x14ac:dyDescent="0.35">
      <c r="H1465" s="358"/>
    </row>
    <row r="1466" spans="8:8" x14ac:dyDescent="0.35">
      <c r="H1466" s="358"/>
    </row>
    <row r="1467" spans="8:8" x14ac:dyDescent="0.35">
      <c r="H1467" s="358"/>
    </row>
    <row r="1468" spans="8:8" x14ac:dyDescent="0.35">
      <c r="H1468" s="358"/>
    </row>
    <row r="1469" spans="8:8" x14ac:dyDescent="0.35">
      <c r="H1469" s="358"/>
    </row>
    <row r="1470" spans="8:8" x14ac:dyDescent="0.35">
      <c r="H1470" s="358"/>
    </row>
    <row r="1471" spans="8:8" x14ac:dyDescent="0.35">
      <c r="H1471" s="358"/>
    </row>
    <row r="1472" spans="8:8" x14ac:dyDescent="0.35">
      <c r="H1472" s="358"/>
    </row>
    <row r="1473" spans="8:8" x14ac:dyDescent="0.35">
      <c r="H1473" s="358"/>
    </row>
    <row r="1474" spans="8:8" x14ac:dyDescent="0.35">
      <c r="H1474" s="358"/>
    </row>
    <row r="1475" spans="8:8" x14ac:dyDescent="0.35">
      <c r="H1475" s="358"/>
    </row>
    <row r="1476" spans="8:8" x14ac:dyDescent="0.35">
      <c r="H1476" s="358"/>
    </row>
    <row r="1477" spans="8:8" x14ac:dyDescent="0.35">
      <c r="H1477" s="358"/>
    </row>
    <row r="1478" spans="8:8" x14ac:dyDescent="0.35">
      <c r="H1478" s="358"/>
    </row>
    <row r="1479" spans="8:8" x14ac:dyDescent="0.35">
      <c r="H1479" s="358"/>
    </row>
    <row r="1480" spans="8:8" x14ac:dyDescent="0.35">
      <c r="H1480" s="358"/>
    </row>
    <row r="1481" spans="8:8" x14ac:dyDescent="0.35">
      <c r="H1481" s="358"/>
    </row>
    <row r="1482" spans="8:8" x14ac:dyDescent="0.35">
      <c r="H1482" s="358"/>
    </row>
    <row r="1483" spans="8:8" x14ac:dyDescent="0.35">
      <c r="H1483" s="358"/>
    </row>
    <row r="1484" spans="8:8" x14ac:dyDescent="0.35">
      <c r="H1484" s="358"/>
    </row>
    <row r="1485" spans="8:8" x14ac:dyDescent="0.35">
      <c r="H1485" s="358"/>
    </row>
    <row r="1486" spans="8:8" x14ac:dyDescent="0.35">
      <c r="H1486" s="358"/>
    </row>
    <row r="1487" spans="8:8" x14ac:dyDescent="0.35">
      <c r="H1487" s="358"/>
    </row>
    <row r="1488" spans="8:8" x14ac:dyDescent="0.35">
      <c r="H1488" s="358"/>
    </row>
    <row r="1489" spans="8:8" x14ac:dyDescent="0.35">
      <c r="H1489" s="358"/>
    </row>
    <row r="1490" spans="8:8" x14ac:dyDescent="0.35">
      <c r="H1490" s="358"/>
    </row>
    <row r="1491" spans="8:8" x14ac:dyDescent="0.35">
      <c r="H1491" s="358"/>
    </row>
    <row r="1492" spans="8:8" x14ac:dyDescent="0.35">
      <c r="H1492" s="358"/>
    </row>
    <row r="1493" spans="8:8" x14ac:dyDescent="0.35">
      <c r="H1493" s="358"/>
    </row>
    <row r="1494" spans="8:8" x14ac:dyDescent="0.35">
      <c r="H1494" s="358"/>
    </row>
    <row r="1495" spans="8:8" x14ac:dyDescent="0.35">
      <c r="H1495" s="358"/>
    </row>
    <row r="1496" spans="8:8" x14ac:dyDescent="0.35">
      <c r="H1496" s="358"/>
    </row>
    <row r="1497" spans="8:8" x14ac:dyDescent="0.35">
      <c r="H1497" s="358"/>
    </row>
    <row r="1498" spans="8:8" x14ac:dyDescent="0.35">
      <c r="H1498" s="358"/>
    </row>
    <row r="1499" spans="8:8" x14ac:dyDescent="0.35">
      <c r="H1499" s="358"/>
    </row>
    <row r="1500" spans="8:8" x14ac:dyDescent="0.35">
      <c r="H1500" s="358"/>
    </row>
    <row r="1501" spans="8:8" x14ac:dyDescent="0.35">
      <c r="H1501" s="358"/>
    </row>
    <row r="1502" spans="8:8" x14ac:dyDescent="0.35">
      <c r="H1502" s="358"/>
    </row>
    <row r="1503" spans="8:8" x14ac:dyDescent="0.35">
      <c r="H1503" s="358"/>
    </row>
    <row r="1504" spans="8:8" x14ac:dyDescent="0.35">
      <c r="H1504" s="358"/>
    </row>
    <row r="1505" spans="8:8" x14ac:dyDescent="0.35">
      <c r="H1505" s="358"/>
    </row>
    <row r="1506" spans="8:8" x14ac:dyDescent="0.35">
      <c r="H1506" s="358"/>
    </row>
    <row r="1507" spans="8:8" x14ac:dyDescent="0.35">
      <c r="H1507" s="358"/>
    </row>
    <row r="1508" spans="8:8" x14ac:dyDescent="0.35">
      <c r="H1508" s="358"/>
    </row>
    <row r="1509" spans="8:8" x14ac:dyDescent="0.35">
      <c r="H1509" s="358"/>
    </row>
    <row r="1510" spans="8:8" x14ac:dyDescent="0.35">
      <c r="H1510" s="358"/>
    </row>
    <row r="1511" spans="8:8" x14ac:dyDescent="0.35">
      <c r="H1511" s="358"/>
    </row>
    <row r="1512" spans="8:8" x14ac:dyDescent="0.35">
      <c r="H1512" s="358"/>
    </row>
    <row r="1513" spans="8:8" x14ac:dyDescent="0.35">
      <c r="H1513" s="358"/>
    </row>
    <row r="1514" spans="8:8" x14ac:dyDescent="0.35">
      <c r="H1514" s="358"/>
    </row>
    <row r="1515" spans="8:8" x14ac:dyDescent="0.35">
      <c r="H1515" s="358"/>
    </row>
    <row r="1516" spans="8:8" x14ac:dyDescent="0.35">
      <c r="H1516" s="358"/>
    </row>
    <row r="1517" spans="8:8" x14ac:dyDescent="0.35">
      <c r="H1517" s="358"/>
    </row>
    <row r="1518" spans="8:8" x14ac:dyDescent="0.35">
      <c r="H1518" s="358"/>
    </row>
    <row r="1519" spans="8:8" x14ac:dyDescent="0.35">
      <c r="H1519" s="358"/>
    </row>
    <row r="1520" spans="8:8" x14ac:dyDescent="0.35">
      <c r="H1520" s="358"/>
    </row>
    <row r="1521" spans="8:8" x14ac:dyDescent="0.35">
      <c r="H1521" s="358"/>
    </row>
    <row r="1522" spans="8:8" x14ac:dyDescent="0.35">
      <c r="H1522" s="358"/>
    </row>
    <row r="1523" spans="8:8" x14ac:dyDescent="0.35">
      <c r="H1523" s="358"/>
    </row>
    <row r="1524" spans="8:8" x14ac:dyDescent="0.35">
      <c r="H1524" s="358"/>
    </row>
    <row r="1525" spans="8:8" x14ac:dyDescent="0.35">
      <c r="H1525" s="358"/>
    </row>
    <row r="1526" spans="8:8" x14ac:dyDescent="0.35">
      <c r="H1526" s="358"/>
    </row>
    <row r="1527" spans="8:8" x14ac:dyDescent="0.35">
      <c r="H1527" s="358"/>
    </row>
    <row r="1528" spans="8:8" x14ac:dyDescent="0.35">
      <c r="H1528" s="358"/>
    </row>
    <row r="1529" spans="8:8" x14ac:dyDescent="0.35">
      <c r="H1529" s="358"/>
    </row>
    <row r="1530" spans="8:8" x14ac:dyDescent="0.35">
      <c r="H1530" s="358"/>
    </row>
    <row r="1531" spans="8:8" x14ac:dyDescent="0.35">
      <c r="H1531" s="358"/>
    </row>
    <row r="1532" spans="8:8" x14ac:dyDescent="0.35">
      <c r="H1532" s="358"/>
    </row>
    <row r="1533" spans="8:8" x14ac:dyDescent="0.35">
      <c r="H1533" s="358"/>
    </row>
    <row r="1534" spans="8:8" x14ac:dyDescent="0.35">
      <c r="H1534" s="358"/>
    </row>
    <row r="1535" spans="8:8" x14ac:dyDescent="0.35">
      <c r="H1535" s="358"/>
    </row>
    <row r="1536" spans="8:8" x14ac:dyDescent="0.35">
      <c r="H1536" s="358"/>
    </row>
    <row r="1537" spans="8:8" x14ac:dyDescent="0.35">
      <c r="H1537" s="358"/>
    </row>
    <row r="1538" spans="8:8" x14ac:dyDescent="0.35">
      <c r="H1538" s="358"/>
    </row>
    <row r="1539" spans="8:8" x14ac:dyDescent="0.35">
      <c r="H1539" s="358"/>
    </row>
    <row r="1540" spans="8:8" x14ac:dyDescent="0.35">
      <c r="H1540" s="358"/>
    </row>
    <row r="1541" spans="8:8" x14ac:dyDescent="0.35">
      <c r="H1541" s="358"/>
    </row>
    <row r="1542" spans="8:8" x14ac:dyDescent="0.35">
      <c r="H1542" s="358"/>
    </row>
    <row r="1543" spans="8:8" x14ac:dyDescent="0.35">
      <c r="H1543" s="358"/>
    </row>
    <row r="1544" spans="8:8" x14ac:dyDescent="0.35">
      <c r="H1544" s="358"/>
    </row>
    <row r="1545" spans="8:8" x14ac:dyDescent="0.35">
      <c r="H1545" s="358"/>
    </row>
    <row r="1546" spans="8:8" x14ac:dyDescent="0.35">
      <c r="H1546" s="358"/>
    </row>
    <row r="1547" spans="8:8" x14ac:dyDescent="0.35">
      <c r="H1547" s="358"/>
    </row>
    <row r="1548" spans="8:8" x14ac:dyDescent="0.35">
      <c r="H1548" s="358"/>
    </row>
    <row r="1549" spans="8:8" x14ac:dyDescent="0.35">
      <c r="H1549" s="358"/>
    </row>
    <row r="1550" spans="8:8" x14ac:dyDescent="0.35">
      <c r="H1550" s="358"/>
    </row>
    <row r="1551" spans="8:8" x14ac:dyDescent="0.35">
      <c r="H1551" s="358"/>
    </row>
    <row r="1552" spans="8:8" x14ac:dyDescent="0.35">
      <c r="H1552" s="358"/>
    </row>
    <row r="1553" spans="8:8" x14ac:dyDescent="0.35">
      <c r="H1553" s="358"/>
    </row>
    <row r="1554" spans="8:8" x14ac:dyDescent="0.35">
      <c r="H1554" s="358"/>
    </row>
    <row r="1555" spans="8:8" x14ac:dyDescent="0.35">
      <c r="H1555" s="358"/>
    </row>
    <row r="1556" spans="8:8" x14ac:dyDescent="0.35">
      <c r="H1556" s="358"/>
    </row>
    <row r="1557" spans="8:8" x14ac:dyDescent="0.35">
      <c r="H1557" s="358"/>
    </row>
    <row r="1558" spans="8:8" x14ac:dyDescent="0.35">
      <c r="H1558" s="358"/>
    </row>
    <row r="1559" spans="8:8" x14ac:dyDescent="0.35">
      <c r="H1559" s="358"/>
    </row>
    <row r="1560" spans="8:8" x14ac:dyDescent="0.35">
      <c r="H1560" s="358"/>
    </row>
    <row r="1561" spans="8:8" x14ac:dyDescent="0.35">
      <c r="H1561" s="358"/>
    </row>
    <row r="1562" spans="8:8" x14ac:dyDescent="0.35">
      <c r="H1562" s="358"/>
    </row>
    <row r="1563" spans="8:8" x14ac:dyDescent="0.35">
      <c r="H1563" s="358"/>
    </row>
    <row r="1564" spans="8:8" x14ac:dyDescent="0.35">
      <c r="H1564" s="358"/>
    </row>
    <row r="1565" spans="8:8" x14ac:dyDescent="0.35">
      <c r="H1565" s="358"/>
    </row>
    <row r="1566" spans="8:8" x14ac:dyDescent="0.35">
      <c r="H1566" s="358"/>
    </row>
    <row r="1567" spans="8:8" x14ac:dyDescent="0.35">
      <c r="H1567" s="358"/>
    </row>
    <row r="1568" spans="8:8" x14ac:dyDescent="0.35">
      <c r="H1568" s="358"/>
    </row>
    <row r="1569" spans="8:8" x14ac:dyDescent="0.35">
      <c r="H1569" s="358"/>
    </row>
    <row r="1570" spans="8:8" x14ac:dyDescent="0.35">
      <c r="H1570" s="358"/>
    </row>
    <row r="1571" spans="8:8" x14ac:dyDescent="0.35">
      <c r="H1571" s="358"/>
    </row>
    <row r="1572" spans="8:8" x14ac:dyDescent="0.35">
      <c r="H1572" s="358"/>
    </row>
    <row r="1573" spans="8:8" x14ac:dyDescent="0.35">
      <c r="H1573" s="358"/>
    </row>
    <row r="1574" spans="8:8" x14ac:dyDescent="0.35">
      <c r="H1574" s="358"/>
    </row>
    <row r="1575" spans="8:8" x14ac:dyDescent="0.35">
      <c r="H1575" s="358"/>
    </row>
    <row r="1576" spans="8:8" x14ac:dyDescent="0.35">
      <c r="H1576" s="358"/>
    </row>
    <row r="1577" spans="8:8" x14ac:dyDescent="0.35">
      <c r="H1577" s="358"/>
    </row>
    <row r="1578" spans="8:8" x14ac:dyDescent="0.35">
      <c r="H1578" s="358"/>
    </row>
    <row r="1579" spans="8:8" x14ac:dyDescent="0.35">
      <c r="H1579" s="358"/>
    </row>
    <row r="1580" spans="8:8" x14ac:dyDescent="0.35">
      <c r="H1580" s="358"/>
    </row>
    <row r="1581" spans="8:8" x14ac:dyDescent="0.35">
      <c r="H1581" s="358"/>
    </row>
    <row r="1582" spans="8:8" x14ac:dyDescent="0.35">
      <c r="H1582" s="358"/>
    </row>
    <row r="1583" spans="8:8" x14ac:dyDescent="0.35">
      <c r="H1583" s="358"/>
    </row>
    <row r="1584" spans="8:8" x14ac:dyDescent="0.35">
      <c r="H1584" s="358"/>
    </row>
    <row r="1585" spans="8:8" x14ac:dyDescent="0.35">
      <c r="H1585" s="358"/>
    </row>
    <row r="1586" spans="8:8" x14ac:dyDescent="0.35">
      <c r="H1586" s="358"/>
    </row>
    <row r="1587" spans="8:8" x14ac:dyDescent="0.35">
      <c r="H1587" s="358"/>
    </row>
    <row r="1588" spans="8:8" x14ac:dyDescent="0.35">
      <c r="H1588" s="358"/>
    </row>
    <row r="1589" spans="8:8" x14ac:dyDescent="0.35">
      <c r="H1589" s="358"/>
    </row>
    <row r="1590" spans="8:8" x14ac:dyDescent="0.35">
      <c r="H1590" s="358"/>
    </row>
    <row r="1591" spans="8:8" x14ac:dyDescent="0.35">
      <c r="H1591" s="358"/>
    </row>
    <row r="1592" spans="8:8" x14ac:dyDescent="0.35">
      <c r="H1592" s="358"/>
    </row>
    <row r="1593" spans="8:8" x14ac:dyDescent="0.35">
      <c r="H1593" s="358"/>
    </row>
    <row r="1594" spans="8:8" x14ac:dyDescent="0.35">
      <c r="H1594" s="358"/>
    </row>
    <row r="1595" spans="8:8" x14ac:dyDescent="0.35">
      <c r="H1595" s="358"/>
    </row>
    <row r="1596" spans="8:8" x14ac:dyDescent="0.35">
      <c r="H1596" s="358"/>
    </row>
    <row r="1597" spans="8:8" x14ac:dyDescent="0.35">
      <c r="H1597" s="358"/>
    </row>
    <row r="1598" spans="8:8" x14ac:dyDescent="0.35">
      <c r="H1598" s="358"/>
    </row>
    <row r="1599" spans="8:8" x14ac:dyDescent="0.35">
      <c r="H1599" s="358"/>
    </row>
    <row r="1600" spans="8:8" x14ac:dyDescent="0.35">
      <c r="H1600" s="358"/>
    </row>
    <row r="1601" spans="8:8" x14ac:dyDescent="0.35">
      <c r="H1601" s="358"/>
    </row>
    <row r="1602" spans="8:8" x14ac:dyDescent="0.35">
      <c r="H1602" s="358"/>
    </row>
    <row r="1603" spans="8:8" x14ac:dyDescent="0.35">
      <c r="H1603" s="358"/>
    </row>
    <row r="1604" spans="8:8" x14ac:dyDescent="0.35">
      <c r="H1604" s="358"/>
    </row>
    <row r="1605" spans="8:8" x14ac:dyDescent="0.35">
      <c r="H1605" s="358"/>
    </row>
    <row r="1606" spans="8:8" x14ac:dyDescent="0.35">
      <c r="H1606" s="358"/>
    </row>
    <row r="1607" spans="8:8" x14ac:dyDescent="0.35">
      <c r="H1607" s="358"/>
    </row>
    <row r="1608" spans="8:8" x14ac:dyDescent="0.35">
      <c r="H1608" s="358"/>
    </row>
    <row r="1609" spans="8:8" x14ac:dyDescent="0.35">
      <c r="H1609" s="358"/>
    </row>
    <row r="1610" spans="8:8" x14ac:dyDescent="0.35">
      <c r="H1610" s="358"/>
    </row>
    <row r="1611" spans="8:8" x14ac:dyDescent="0.35">
      <c r="H1611" s="358"/>
    </row>
    <row r="1612" spans="8:8" x14ac:dyDescent="0.35">
      <c r="H1612" s="358"/>
    </row>
    <row r="1613" spans="8:8" x14ac:dyDescent="0.35">
      <c r="H1613" s="358"/>
    </row>
    <row r="1614" spans="8:8" x14ac:dyDescent="0.35">
      <c r="H1614" s="358"/>
    </row>
    <row r="1615" spans="8:8" x14ac:dyDescent="0.35">
      <c r="H1615" s="358"/>
    </row>
    <row r="1616" spans="8:8" x14ac:dyDescent="0.35">
      <c r="H1616" s="358"/>
    </row>
    <row r="1617" spans="8:8" x14ac:dyDescent="0.35">
      <c r="H1617" s="358"/>
    </row>
    <row r="1618" spans="8:8" x14ac:dyDescent="0.35">
      <c r="H1618" s="358"/>
    </row>
    <row r="1619" spans="8:8" x14ac:dyDescent="0.35">
      <c r="H1619" s="358"/>
    </row>
    <row r="1620" spans="8:8" x14ac:dyDescent="0.35">
      <c r="H1620" s="358"/>
    </row>
    <row r="1621" spans="8:8" x14ac:dyDescent="0.35">
      <c r="H1621" s="358"/>
    </row>
    <row r="1622" spans="8:8" x14ac:dyDescent="0.35">
      <c r="H1622" s="358"/>
    </row>
    <row r="1623" spans="8:8" x14ac:dyDescent="0.35">
      <c r="H1623" s="358"/>
    </row>
    <row r="1624" spans="8:8" x14ac:dyDescent="0.35">
      <c r="H1624" s="358"/>
    </row>
    <row r="1625" spans="8:8" x14ac:dyDescent="0.35">
      <c r="H1625" s="358"/>
    </row>
    <row r="1626" spans="8:8" x14ac:dyDescent="0.35">
      <c r="H1626" s="358"/>
    </row>
    <row r="1627" spans="8:8" x14ac:dyDescent="0.35">
      <c r="H1627" s="358"/>
    </row>
    <row r="1628" spans="8:8" x14ac:dyDescent="0.35">
      <c r="H1628" s="358"/>
    </row>
    <row r="1629" spans="8:8" x14ac:dyDescent="0.35">
      <c r="H1629" s="358"/>
    </row>
    <row r="1630" spans="8:8" x14ac:dyDescent="0.35">
      <c r="H1630" s="358"/>
    </row>
    <row r="1631" spans="8:8" x14ac:dyDescent="0.35">
      <c r="H1631" s="358"/>
    </row>
    <row r="1632" spans="8:8" x14ac:dyDescent="0.35">
      <c r="H1632" s="358"/>
    </row>
    <row r="1633" spans="8:8" x14ac:dyDescent="0.35">
      <c r="H1633" s="358"/>
    </row>
    <row r="1634" spans="8:8" x14ac:dyDescent="0.35">
      <c r="H1634" s="358"/>
    </row>
    <row r="1635" spans="8:8" x14ac:dyDescent="0.35">
      <c r="H1635" s="358"/>
    </row>
    <row r="1636" spans="8:8" x14ac:dyDescent="0.35">
      <c r="H1636" s="358"/>
    </row>
    <row r="1637" spans="8:8" x14ac:dyDescent="0.35">
      <c r="H1637" s="358"/>
    </row>
    <row r="1638" spans="8:8" x14ac:dyDescent="0.35">
      <c r="H1638" s="358"/>
    </row>
    <row r="1639" spans="8:8" x14ac:dyDescent="0.35">
      <c r="H1639" s="358"/>
    </row>
    <row r="1640" spans="8:8" x14ac:dyDescent="0.35">
      <c r="H1640" s="358"/>
    </row>
    <row r="1641" spans="8:8" x14ac:dyDescent="0.35">
      <c r="H1641" s="358"/>
    </row>
    <row r="1642" spans="8:8" x14ac:dyDescent="0.35">
      <c r="H1642" s="358"/>
    </row>
    <row r="1643" spans="8:8" x14ac:dyDescent="0.35">
      <c r="H1643" s="358"/>
    </row>
    <row r="1644" spans="8:8" x14ac:dyDescent="0.35">
      <c r="H1644" s="358"/>
    </row>
    <row r="1645" spans="8:8" x14ac:dyDescent="0.35">
      <c r="H1645" s="358"/>
    </row>
    <row r="1646" spans="8:8" x14ac:dyDescent="0.35">
      <c r="H1646" s="358"/>
    </row>
    <row r="1647" spans="8:8" x14ac:dyDescent="0.35">
      <c r="H1647" s="358"/>
    </row>
    <row r="1648" spans="8:8" x14ac:dyDescent="0.35">
      <c r="H1648" s="358"/>
    </row>
    <row r="1649" spans="8:8" x14ac:dyDescent="0.35">
      <c r="H1649" s="358"/>
    </row>
    <row r="1650" spans="8:8" x14ac:dyDescent="0.35">
      <c r="H1650" s="358"/>
    </row>
    <row r="1651" spans="8:8" x14ac:dyDescent="0.35">
      <c r="H1651" s="358"/>
    </row>
    <row r="1652" spans="8:8" x14ac:dyDescent="0.35">
      <c r="H1652" s="358"/>
    </row>
    <row r="1653" spans="8:8" x14ac:dyDescent="0.35">
      <c r="H1653" s="358"/>
    </row>
    <row r="1654" spans="8:8" x14ac:dyDescent="0.35">
      <c r="H1654" s="358"/>
    </row>
    <row r="1655" spans="8:8" x14ac:dyDescent="0.35">
      <c r="H1655" s="358"/>
    </row>
    <row r="1656" spans="8:8" x14ac:dyDescent="0.35">
      <c r="H1656" s="358"/>
    </row>
    <row r="1657" spans="8:8" x14ac:dyDescent="0.35">
      <c r="H1657" s="358"/>
    </row>
    <row r="1658" spans="8:8" x14ac:dyDescent="0.35">
      <c r="H1658" s="358"/>
    </row>
    <row r="1659" spans="8:8" x14ac:dyDescent="0.35">
      <c r="H1659" s="358"/>
    </row>
    <row r="1660" spans="8:8" x14ac:dyDescent="0.35">
      <c r="H1660" s="358"/>
    </row>
    <row r="1661" spans="8:8" x14ac:dyDescent="0.35">
      <c r="H1661" s="358"/>
    </row>
    <row r="1662" spans="8:8" x14ac:dyDescent="0.35">
      <c r="H1662" s="358"/>
    </row>
    <row r="1663" spans="8:8" x14ac:dyDescent="0.35">
      <c r="H1663" s="358"/>
    </row>
    <row r="1664" spans="8:8" x14ac:dyDescent="0.35">
      <c r="H1664" s="358"/>
    </row>
    <row r="1665" spans="8:8" x14ac:dyDescent="0.35">
      <c r="H1665" s="358"/>
    </row>
    <row r="1666" spans="8:8" x14ac:dyDescent="0.35">
      <c r="H1666" s="358"/>
    </row>
    <row r="1667" spans="8:8" x14ac:dyDescent="0.35">
      <c r="H1667" s="358"/>
    </row>
    <row r="1668" spans="8:8" x14ac:dyDescent="0.35">
      <c r="H1668" s="358"/>
    </row>
    <row r="1669" spans="8:8" x14ac:dyDescent="0.35">
      <c r="H1669" s="358"/>
    </row>
    <row r="1670" spans="8:8" x14ac:dyDescent="0.35">
      <c r="H1670" s="358"/>
    </row>
    <row r="1671" spans="8:8" x14ac:dyDescent="0.35">
      <c r="H1671" s="358"/>
    </row>
    <row r="1672" spans="8:8" x14ac:dyDescent="0.35">
      <c r="H1672" s="358"/>
    </row>
    <row r="1673" spans="8:8" x14ac:dyDescent="0.35">
      <c r="H1673" s="358"/>
    </row>
    <row r="1674" spans="8:8" x14ac:dyDescent="0.35">
      <c r="H1674" s="358"/>
    </row>
    <row r="1675" spans="8:8" x14ac:dyDescent="0.35">
      <c r="H1675" s="358"/>
    </row>
    <row r="1676" spans="8:8" x14ac:dyDescent="0.35">
      <c r="H1676" s="358"/>
    </row>
    <row r="1677" spans="8:8" x14ac:dyDescent="0.35">
      <c r="H1677" s="358"/>
    </row>
    <row r="1678" spans="8:8" x14ac:dyDescent="0.35">
      <c r="H1678" s="358"/>
    </row>
    <row r="1679" spans="8:8" x14ac:dyDescent="0.35">
      <c r="H1679" s="358"/>
    </row>
    <row r="1680" spans="8:8" x14ac:dyDescent="0.35">
      <c r="H1680" s="358"/>
    </row>
    <row r="1681" spans="8:8" x14ac:dyDescent="0.35">
      <c r="H1681" s="358"/>
    </row>
    <row r="1682" spans="8:8" x14ac:dyDescent="0.35">
      <c r="H1682" s="358"/>
    </row>
    <row r="1683" spans="8:8" x14ac:dyDescent="0.35">
      <c r="H1683" s="358"/>
    </row>
    <row r="1684" spans="8:8" x14ac:dyDescent="0.35">
      <c r="H1684" s="358"/>
    </row>
    <row r="1685" spans="8:8" x14ac:dyDescent="0.35">
      <c r="H1685" s="358"/>
    </row>
    <row r="1686" spans="8:8" x14ac:dyDescent="0.35">
      <c r="H1686" s="358"/>
    </row>
    <row r="1687" spans="8:8" x14ac:dyDescent="0.35">
      <c r="H1687" s="358"/>
    </row>
    <row r="1688" spans="8:8" x14ac:dyDescent="0.35">
      <c r="H1688" s="358"/>
    </row>
    <row r="1689" spans="8:8" x14ac:dyDescent="0.35">
      <c r="H1689" s="358"/>
    </row>
    <row r="1690" spans="8:8" x14ac:dyDescent="0.35">
      <c r="H1690" s="358"/>
    </row>
    <row r="1691" spans="8:8" x14ac:dyDescent="0.35">
      <c r="H1691" s="358"/>
    </row>
    <row r="1692" spans="8:8" x14ac:dyDescent="0.35">
      <c r="H1692" s="358"/>
    </row>
    <row r="1693" spans="8:8" x14ac:dyDescent="0.35">
      <c r="H1693" s="358"/>
    </row>
    <row r="1694" spans="8:8" x14ac:dyDescent="0.35">
      <c r="H1694" s="358"/>
    </row>
    <row r="1695" spans="8:8" x14ac:dyDescent="0.35">
      <c r="H1695" s="358"/>
    </row>
    <row r="1696" spans="8:8" x14ac:dyDescent="0.35">
      <c r="H1696" s="358"/>
    </row>
    <row r="1697" spans="8:8" x14ac:dyDescent="0.35">
      <c r="H1697" s="358"/>
    </row>
    <row r="1698" spans="8:8" x14ac:dyDescent="0.35">
      <c r="H1698" s="358"/>
    </row>
    <row r="1699" spans="8:8" x14ac:dyDescent="0.35">
      <c r="H1699" s="358"/>
    </row>
    <row r="1700" spans="8:8" x14ac:dyDescent="0.35">
      <c r="H1700" s="358"/>
    </row>
    <row r="1701" spans="8:8" x14ac:dyDescent="0.35">
      <c r="H1701" s="358"/>
    </row>
    <row r="1702" spans="8:8" x14ac:dyDescent="0.35">
      <c r="H1702" s="358"/>
    </row>
    <row r="1703" spans="8:8" x14ac:dyDescent="0.35">
      <c r="H1703" s="358"/>
    </row>
    <row r="1704" spans="8:8" x14ac:dyDescent="0.35">
      <c r="H1704" s="358"/>
    </row>
    <row r="1705" spans="8:8" x14ac:dyDescent="0.35">
      <c r="H1705" s="358"/>
    </row>
    <row r="1706" spans="8:8" x14ac:dyDescent="0.35">
      <c r="H1706" s="358"/>
    </row>
    <row r="1707" spans="8:8" x14ac:dyDescent="0.35">
      <c r="H1707" s="358"/>
    </row>
    <row r="1708" spans="8:8" x14ac:dyDescent="0.35">
      <c r="H1708" s="358"/>
    </row>
    <row r="1709" spans="8:8" x14ac:dyDescent="0.35">
      <c r="H1709" s="358"/>
    </row>
    <row r="1710" spans="8:8" x14ac:dyDescent="0.35">
      <c r="H1710" s="358"/>
    </row>
    <row r="1711" spans="8:8" x14ac:dyDescent="0.35">
      <c r="H1711" s="358"/>
    </row>
    <row r="1712" spans="8:8" x14ac:dyDescent="0.35">
      <c r="H1712" s="358"/>
    </row>
    <row r="1713" spans="8:8" x14ac:dyDescent="0.35">
      <c r="H1713" s="358"/>
    </row>
    <row r="1714" spans="8:8" x14ac:dyDescent="0.35">
      <c r="H1714" s="358"/>
    </row>
    <row r="1715" spans="8:8" x14ac:dyDescent="0.35">
      <c r="H1715" s="358"/>
    </row>
    <row r="1716" spans="8:8" x14ac:dyDescent="0.35">
      <c r="H1716" s="358"/>
    </row>
    <row r="1717" spans="8:8" x14ac:dyDescent="0.35">
      <c r="H1717" s="358"/>
    </row>
    <row r="1718" spans="8:8" x14ac:dyDescent="0.35">
      <c r="H1718" s="358"/>
    </row>
    <row r="1719" spans="8:8" x14ac:dyDescent="0.35">
      <c r="H1719" s="358"/>
    </row>
    <row r="1720" spans="8:8" x14ac:dyDescent="0.35">
      <c r="H1720" s="358"/>
    </row>
    <row r="1721" spans="8:8" x14ac:dyDescent="0.35">
      <c r="H1721" s="358"/>
    </row>
    <row r="1722" spans="8:8" x14ac:dyDescent="0.35">
      <c r="H1722" s="358"/>
    </row>
    <row r="1723" spans="8:8" x14ac:dyDescent="0.35">
      <c r="H1723" s="358"/>
    </row>
    <row r="1724" spans="8:8" x14ac:dyDescent="0.35">
      <c r="H1724" s="358"/>
    </row>
    <row r="1725" spans="8:8" x14ac:dyDescent="0.35">
      <c r="H1725" s="358"/>
    </row>
    <row r="1726" spans="8:8" x14ac:dyDescent="0.35">
      <c r="H1726" s="358"/>
    </row>
    <row r="1727" spans="8:8" x14ac:dyDescent="0.35">
      <c r="H1727" s="358"/>
    </row>
    <row r="1728" spans="8:8" x14ac:dyDescent="0.35">
      <c r="H1728" s="358"/>
    </row>
    <row r="1729" spans="8:8" x14ac:dyDescent="0.35">
      <c r="H1729" s="358"/>
    </row>
    <row r="1730" spans="8:8" x14ac:dyDescent="0.35">
      <c r="H1730" s="358"/>
    </row>
    <row r="1731" spans="8:8" x14ac:dyDescent="0.35">
      <c r="H1731" s="358"/>
    </row>
    <row r="1732" spans="8:8" x14ac:dyDescent="0.35">
      <c r="H1732" s="358"/>
    </row>
    <row r="1733" spans="8:8" x14ac:dyDescent="0.35">
      <c r="H1733" s="358"/>
    </row>
    <row r="1734" spans="8:8" x14ac:dyDescent="0.35">
      <c r="H1734" s="358"/>
    </row>
    <row r="1735" spans="8:8" x14ac:dyDescent="0.35">
      <c r="H1735" s="358"/>
    </row>
    <row r="1736" spans="8:8" x14ac:dyDescent="0.35">
      <c r="H1736" s="358"/>
    </row>
    <row r="1737" spans="8:8" x14ac:dyDescent="0.35">
      <c r="H1737" s="358"/>
    </row>
    <row r="1738" spans="8:8" x14ac:dyDescent="0.35">
      <c r="H1738" s="358"/>
    </row>
    <row r="1739" spans="8:8" x14ac:dyDescent="0.35">
      <c r="H1739" s="358"/>
    </row>
    <row r="1740" spans="8:8" x14ac:dyDescent="0.35">
      <c r="H1740" s="358"/>
    </row>
    <row r="1741" spans="8:8" x14ac:dyDescent="0.35">
      <c r="H1741" s="358"/>
    </row>
    <row r="1742" spans="8:8" x14ac:dyDescent="0.35">
      <c r="H1742" s="358"/>
    </row>
    <row r="1743" spans="8:8" x14ac:dyDescent="0.35">
      <c r="H1743" s="358"/>
    </row>
    <row r="1744" spans="8:8" x14ac:dyDescent="0.35">
      <c r="H1744" s="358"/>
    </row>
    <row r="1745" spans="8:8" x14ac:dyDescent="0.35">
      <c r="H1745" s="358"/>
    </row>
    <row r="1746" spans="8:8" x14ac:dyDescent="0.35">
      <c r="H1746" s="358"/>
    </row>
    <row r="1747" spans="8:8" x14ac:dyDescent="0.35">
      <c r="H1747" s="358"/>
    </row>
    <row r="1748" spans="8:8" x14ac:dyDescent="0.35">
      <c r="H1748" s="358"/>
    </row>
    <row r="1749" spans="8:8" x14ac:dyDescent="0.35">
      <c r="H1749" s="358"/>
    </row>
    <row r="1750" spans="8:8" x14ac:dyDescent="0.35">
      <c r="H1750" s="358"/>
    </row>
    <row r="1751" spans="8:8" x14ac:dyDescent="0.35">
      <c r="H1751" s="358"/>
    </row>
    <row r="1752" spans="8:8" x14ac:dyDescent="0.35">
      <c r="H1752" s="358"/>
    </row>
    <row r="1753" spans="8:8" x14ac:dyDescent="0.35">
      <c r="H1753" s="358"/>
    </row>
    <row r="1754" spans="8:8" x14ac:dyDescent="0.35">
      <c r="H1754" s="358"/>
    </row>
    <row r="1755" spans="8:8" x14ac:dyDescent="0.35">
      <c r="H1755" s="358"/>
    </row>
    <row r="1756" spans="8:8" x14ac:dyDescent="0.35">
      <c r="H1756" s="358"/>
    </row>
    <row r="1757" spans="8:8" x14ac:dyDescent="0.35">
      <c r="H1757" s="358"/>
    </row>
    <row r="1758" spans="8:8" x14ac:dyDescent="0.35">
      <c r="H1758" s="358"/>
    </row>
    <row r="1759" spans="8:8" x14ac:dyDescent="0.35">
      <c r="H1759" s="358"/>
    </row>
    <row r="1760" spans="8:8" x14ac:dyDescent="0.35">
      <c r="H1760" s="358"/>
    </row>
    <row r="1761" spans="8:8" x14ac:dyDescent="0.35">
      <c r="H1761" s="358"/>
    </row>
    <row r="1762" spans="8:8" x14ac:dyDescent="0.35">
      <c r="H1762" s="358"/>
    </row>
    <row r="1763" spans="8:8" x14ac:dyDescent="0.35">
      <c r="H1763" s="358"/>
    </row>
    <row r="1764" spans="8:8" x14ac:dyDescent="0.35">
      <c r="H1764" s="358"/>
    </row>
    <row r="1765" spans="8:8" x14ac:dyDescent="0.35">
      <c r="H1765" s="358"/>
    </row>
    <row r="1766" spans="8:8" x14ac:dyDescent="0.35">
      <c r="H1766" s="358"/>
    </row>
    <row r="1767" spans="8:8" x14ac:dyDescent="0.35">
      <c r="H1767" s="358"/>
    </row>
    <row r="1768" spans="8:8" x14ac:dyDescent="0.35">
      <c r="H1768" s="358"/>
    </row>
    <row r="1769" spans="8:8" x14ac:dyDescent="0.35">
      <c r="H1769" s="358"/>
    </row>
    <row r="1770" spans="8:8" x14ac:dyDescent="0.35">
      <c r="H1770" s="358"/>
    </row>
    <row r="1771" spans="8:8" x14ac:dyDescent="0.35">
      <c r="H1771" s="358"/>
    </row>
    <row r="1772" spans="8:8" x14ac:dyDescent="0.35">
      <c r="H1772" s="358"/>
    </row>
    <row r="1773" spans="8:8" x14ac:dyDescent="0.35">
      <c r="H1773" s="358"/>
    </row>
    <row r="1774" spans="8:8" x14ac:dyDescent="0.35">
      <c r="H1774" s="358"/>
    </row>
    <row r="1775" spans="8:8" x14ac:dyDescent="0.35">
      <c r="H1775" s="358"/>
    </row>
    <row r="1776" spans="8:8" x14ac:dyDescent="0.35">
      <c r="H1776" s="358"/>
    </row>
    <row r="1777" spans="8:8" x14ac:dyDescent="0.35">
      <c r="H1777" s="358"/>
    </row>
    <row r="1778" spans="8:8" x14ac:dyDescent="0.35">
      <c r="H1778" s="358"/>
    </row>
    <row r="1779" spans="8:8" x14ac:dyDescent="0.35">
      <c r="H1779" s="358"/>
    </row>
    <row r="1780" spans="8:8" x14ac:dyDescent="0.35">
      <c r="H1780" s="358"/>
    </row>
    <row r="1781" spans="8:8" x14ac:dyDescent="0.35">
      <c r="H1781" s="358"/>
    </row>
    <row r="1782" spans="8:8" x14ac:dyDescent="0.35">
      <c r="H1782" s="358"/>
    </row>
    <row r="1783" spans="8:8" x14ac:dyDescent="0.35">
      <c r="H1783" s="358"/>
    </row>
    <row r="1784" spans="8:8" x14ac:dyDescent="0.35">
      <c r="H1784" s="358"/>
    </row>
    <row r="1785" spans="8:8" x14ac:dyDescent="0.35">
      <c r="H1785" s="358"/>
    </row>
    <row r="1786" spans="8:8" x14ac:dyDescent="0.35">
      <c r="H1786" s="358"/>
    </row>
    <row r="1787" spans="8:8" x14ac:dyDescent="0.35">
      <c r="H1787" s="358"/>
    </row>
    <row r="1788" spans="8:8" x14ac:dyDescent="0.35">
      <c r="H1788" s="358"/>
    </row>
    <row r="1789" spans="8:8" x14ac:dyDescent="0.35">
      <c r="H1789" s="358"/>
    </row>
    <row r="1790" spans="8:8" x14ac:dyDescent="0.35">
      <c r="H1790" s="358"/>
    </row>
    <row r="1791" spans="8:8" x14ac:dyDescent="0.35">
      <c r="H1791" s="358"/>
    </row>
    <row r="1792" spans="8:8" x14ac:dyDescent="0.35">
      <c r="H1792" s="358"/>
    </row>
    <row r="1793" spans="8:8" x14ac:dyDescent="0.35">
      <c r="H1793" s="358"/>
    </row>
    <row r="1794" spans="8:8" x14ac:dyDescent="0.35">
      <c r="H1794" s="358"/>
    </row>
    <row r="1795" spans="8:8" x14ac:dyDescent="0.35">
      <c r="H1795" s="358"/>
    </row>
    <row r="1796" spans="8:8" x14ac:dyDescent="0.35">
      <c r="H1796" s="358"/>
    </row>
    <row r="1797" spans="8:8" x14ac:dyDescent="0.35">
      <c r="H1797" s="358"/>
    </row>
    <row r="1798" spans="8:8" x14ac:dyDescent="0.35">
      <c r="H1798" s="358"/>
    </row>
    <row r="1799" spans="8:8" x14ac:dyDescent="0.35">
      <c r="H1799" s="358"/>
    </row>
    <row r="1800" spans="8:8" x14ac:dyDescent="0.35">
      <c r="H1800" s="358"/>
    </row>
    <row r="1801" spans="8:8" x14ac:dyDescent="0.35">
      <c r="H1801" s="358"/>
    </row>
    <row r="1802" spans="8:8" x14ac:dyDescent="0.35">
      <c r="H1802" s="358"/>
    </row>
    <row r="1803" spans="8:8" x14ac:dyDescent="0.35">
      <c r="H1803" s="358"/>
    </row>
    <row r="1804" spans="8:8" x14ac:dyDescent="0.35">
      <c r="H1804" s="358"/>
    </row>
    <row r="1805" spans="8:8" x14ac:dyDescent="0.35">
      <c r="H1805" s="358"/>
    </row>
    <row r="1806" spans="8:8" x14ac:dyDescent="0.35">
      <c r="H1806" s="358"/>
    </row>
    <row r="1807" spans="8:8" x14ac:dyDescent="0.35">
      <c r="H1807" s="358"/>
    </row>
    <row r="1808" spans="8:8" x14ac:dyDescent="0.35">
      <c r="H1808" s="358"/>
    </row>
    <row r="1809" spans="8:8" x14ac:dyDescent="0.35">
      <c r="H1809" s="358"/>
    </row>
    <row r="1810" spans="8:8" x14ac:dyDescent="0.35">
      <c r="H1810" s="358"/>
    </row>
    <row r="1811" spans="8:8" x14ac:dyDescent="0.35">
      <c r="H1811" s="358"/>
    </row>
    <row r="1812" spans="8:8" x14ac:dyDescent="0.35">
      <c r="H1812" s="358"/>
    </row>
    <row r="1813" spans="8:8" x14ac:dyDescent="0.35">
      <c r="H1813" s="358"/>
    </row>
    <row r="1814" spans="8:8" x14ac:dyDescent="0.35">
      <c r="H1814" s="358"/>
    </row>
    <row r="1815" spans="8:8" x14ac:dyDescent="0.35">
      <c r="H1815" s="358"/>
    </row>
    <row r="1816" spans="8:8" x14ac:dyDescent="0.35">
      <c r="H1816" s="358"/>
    </row>
    <row r="1817" spans="8:8" x14ac:dyDescent="0.35">
      <c r="H1817" s="358"/>
    </row>
    <row r="1818" spans="8:8" x14ac:dyDescent="0.35">
      <c r="H1818" s="358"/>
    </row>
    <row r="1819" spans="8:8" x14ac:dyDescent="0.35">
      <c r="H1819" s="358"/>
    </row>
    <row r="1820" spans="8:8" x14ac:dyDescent="0.35">
      <c r="H1820" s="358"/>
    </row>
    <row r="1821" spans="8:8" x14ac:dyDescent="0.35">
      <c r="H1821" s="358"/>
    </row>
    <row r="1822" spans="8:8" x14ac:dyDescent="0.35">
      <c r="H1822" s="358"/>
    </row>
    <row r="1823" spans="8:8" x14ac:dyDescent="0.35">
      <c r="H1823" s="358"/>
    </row>
    <row r="1824" spans="8:8" x14ac:dyDescent="0.35">
      <c r="H1824" s="358"/>
    </row>
    <row r="1825" spans="8:8" x14ac:dyDescent="0.35">
      <c r="H1825" s="358"/>
    </row>
    <row r="1826" spans="8:8" x14ac:dyDescent="0.35">
      <c r="H1826" s="358"/>
    </row>
    <row r="1827" spans="8:8" x14ac:dyDescent="0.35">
      <c r="H1827" s="358"/>
    </row>
    <row r="1828" spans="8:8" x14ac:dyDescent="0.35">
      <c r="H1828" s="358"/>
    </row>
    <row r="1829" spans="8:8" x14ac:dyDescent="0.35">
      <c r="H1829" s="358"/>
    </row>
    <row r="1830" spans="8:8" x14ac:dyDescent="0.35">
      <c r="H1830" s="358"/>
    </row>
    <row r="1831" spans="8:8" x14ac:dyDescent="0.35">
      <c r="H1831" s="358"/>
    </row>
    <row r="1832" spans="8:8" x14ac:dyDescent="0.35">
      <c r="H1832" s="358"/>
    </row>
    <row r="1833" spans="8:8" x14ac:dyDescent="0.35">
      <c r="H1833" s="358"/>
    </row>
    <row r="1834" spans="8:8" x14ac:dyDescent="0.35">
      <c r="H1834" s="358"/>
    </row>
    <row r="1835" spans="8:8" x14ac:dyDescent="0.35">
      <c r="H1835" s="358"/>
    </row>
    <row r="1836" spans="8:8" x14ac:dyDescent="0.35">
      <c r="H1836" s="358"/>
    </row>
    <row r="1837" spans="8:8" x14ac:dyDescent="0.35">
      <c r="H1837" s="358"/>
    </row>
    <row r="1838" spans="8:8" x14ac:dyDescent="0.35">
      <c r="H1838" s="358"/>
    </row>
    <row r="1839" spans="8:8" x14ac:dyDescent="0.35">
      <c r="H1839" s="358"/>
    </row>
    <row r="1840" spans="8:8" x14ac:dyDescent="0.35">
      <c r="H1840" s="358"/>
    </row>
    <row r="1841" spans="8:8" x14ac:dyDescent="0.35">
      <c r="H1841" s="358"/>
    </row>
    <row r="1842" spans="8:8" x14ac:dyDescent="0.35">
      <c r="H1842" s="358"/>
    </row>
    <row r="1843" spans="8:8" x14ac:dyDescent="0.35">
      <c r="H1843" s="358"/>
    </row>
    <row r="1844" spans="8:8" x14ac:dyDescent="0.35">
      <c r="H1844" s="358"/>
    </row>
    <row r="1845" spans="8:8" x14ac:dyDescent="0.35">
      <c r="H1845" s="358"/>
    </row>
    <row r="1846" spans="8:8" x14ac:dyDescent="0.35">
      <c r="H1846" s="358"/>
    </row>
    <row r="1847" spans="8:8" x14ac:dyDescent="0.35">
      <c r="H1847" s="358"/>
    </row>
    <row r="1848" spans="8:8" x14ac:dyDescent="0.35">
      <c r="H1848" s="358"/>
    </row>
    <row r="1849" spans="8:8" x14ac:dyDescent="0.35">
      <c r="H1849" s="358"/>
    </row>
    <row r="1850" spans="8:8" x14ac:dyDescent="0.35">
      <c r="H1850" s="358"/>
    </row>
    <row r="1851" spans="8:8" x14ac:dyDescent="0.35">
      <c r="H1851" s="358"/>
    </row>
    <row r="1852" spans="8:8" x14ac:dyDescent="0.35">
      <c r="H1852" s="358"/>
    </row>
    <row r="1853" spans="8:8" x14ac:dyDescent="0.35">
      <c r="H1853" s="358"/>
    </row>
    <row r="1854" spans="8:8" x14ac:dyDescent="0.35">
      <c r="H1854" s="358"/>
    </row>
    <row r="1855" spans="8:8" x14ac:dyDescent="0.35">
      <c r="H1855" s="358"/>
    </row>
    <row r="1856" spans="8:8" x14ac:dyDescent="0.35">
      <c r="H1856" s="358"/>
    </row>
    <row r="1857" spans="8:8" x14ac:dyDescent="0.35">
      <c r="H1857" s="358"/>
    </row>
    <row r="1858" spans="8:8" x14ac:dyDescent="0.35">
      <c r="H1858" s="358"/>
    </row>
    <row r="1859" spans="8:8" x14ac:dyDescent="0.35">
      <c r="H1859" s="358"/>
    </row>
    <row r="1860" spans="8:8" x14ac:dyDescent="0.35">
      <c r="H1860" s="358"/>
    </row>
    <row r="1861" spans="8:8" x14ac:dyDescent="0.35">
      <c r="H1861" s="358"/>
    </row>
    <row r="1862" spans="8:8" x14ac:dyDescent="0.35">
      <c r="H1862" s="358"/>
    </row>
    <row r="1863" spans="8:8" x14ac:dyDescent="0.35">
      <c r="H1863" s="358"/>
    </row>
    <row r="1864" spans="8:8" x14ac:dyDescent="0.35">
      <c r="H1864" s="358"/>
    </row>
    <row r="1865" spans="8:8" x14ac:dyDescent="0.35">
      <c r="H1865" s="358"/>
    </row>
    <row r="1866" spans="8:8" x14ac:dyDescent="0.35">
      <c r="H1866" s="358"/>
    </row>
    <row r="1867" spans="8:8" x14ac:dyDescent="0.35">
      <c r="H1867" s="358"/>
    </row>
    <row r="1868" spans="8:8" x14ac:dyDescent="0.35">
      <c r="H1868" s="358"/>
    </row>
    <row r="1869" spans="8:8" x14ac:dyDescent="0.35">
      <c r="H1869" s="358"/>
    </row>
    <row r="1870" spans="8:8" x14ac:dyDescent="0.35">
      <c r="H1870" s="358"/>
    </row>
    <row r="1871" spans="8:8" x14ac:dyDescent="0.35">
      <c r="H1871" s="358"/>
    </row>
    <row r="1872" spans="8:8" x14ac:dyDescent="0.35">
      <c r="H1872" s="358"/>
    </row>
    <row r="1873" spans="8:8" x14ac:dyDescent="0.35">
      <c r="H1873" s="358"/>
    </row>
    <row r="1874" spans="8:8" x14ac:dyDescent="0.35">
      <c r="H1874" s="358"/>
    </row>
    <row r="1875" spans="8:8" x14ac:dyDescent="0.35">
      <c r="H1875" s="358"/>
    </row>
    <row r="1876" spans="8:8" x14ac:dyDescent="0.35">
      <c r="H1876" s="358"/>
    </row>
    <row r="1877" spans="8:8" x14ac:dyDescent="0.35">
      <c r="H1877" s="358"/>
    </row>
    <row r="1878" spans="8:8" x14ac:dyDescent="0.35">
      <c r="H1878" s="358"/>
    </row>
    <row r="1879" spans="8:8" x14ac:dyDescent="0.35">
      <c r="H1879" s="358"/>
    </row>
    <row r="1880" spans="8:8" x14ac:dyDescent="0.35">
      <c r="H1880" s="358"/>
    </row>
    <row r="1881" spans="8:8" x14ac:dyDescent="0.35">
      <c r="H1881" s="358"/>
    </row>
    <row r="1882" spans="8:8" x14ac:dyDescent="0.35">
      <c r="H1882" s="358"/>
    </row>
    <row r="1883" spans="8:8" x14ac:dyDescent="0.35">
      <c r="H1883" s="358"/>
    </row>
    <row r="1884" spans="8:8" x14ac:dyDescent="0.35">
      <c r="H1884" s="358"/>
    </row>
    <row r="1885" spans="8:8" x14ac:dyDescent="0.35">
      <c r="H1885" s="358"/>
    </row>
    <row r="1886" spans="8:8" x14ac:dyDescent="0.35">
      <c r="H1886" s="358"/>
    </row>
    <row r="1887" spans="8:8" x14ac:dyDescent="0.35">
      <c r="H1887" s="358"/>
    </row>
    <row r="1888" spans="8:8" x14ac:dyDescent="0.35">
      <c r="H1888" s="358"/>
    </row>
    <row r="1889" spans="8:8" x14ac:dyDescent="0.35">
      <c r="H1889" s="358"/>
    </row>
    <row r="1890" spans="8:8" x14ac:dyDescent="0.35">
      <c r="H1890" s="358"/>
    </row>
    <row r="1891" spans="8:8" x14ac:dyDescent="0.35">
      <c r="H1891" s="358"/>
    </row>
    <row r="1892" spans="8:8" x14ac:dyDescent="0.35">
      <c r="H1892" s="358"/>
    </row>
    <row r="1893" spans="8:8" x14ac:dyDescent="0.35">
      <c r="H1893" s="358"/>
    </row>
    <row r="1894" spans="8:8" x14ac:dyDescent="0.35">
      <c r="H1894" s="358"/>
    </row>
    <row r="1895" spans="8:8" x14ac:dyDescent="0.35">
      <c r="H1895" s="358"/>
    </row>
    <row r="1896" spans="8:8" x14ac:dyDescent="0.35">
      <c r="H1896" s="358"/>
    </row>
    <row r="1897" spans="8:8" x14ac:dyDescent="0.35">
      <c r="H1897" s="358"/>
    </row>
    <row r="1898" spans="8:8" x14ac:dyDescent="0.35">
      <c r="H1898" s="358"/>
    </row>
    <row r="1899" spans="8:8" x14ac:dyDescent="0.35">
      <c r="H1899" s="358"/>
    </row>
    <row r="1900" spans="8:8" x14ac:dyDescent="0.35">
      <c r="H1900" s="358"/>
    </row>
    <row r="1901" spans="8:8" x14ac:dyDescent="0.35">
      <c r="H1901" s="358"/>
    </row>
    <row r="1902" spans="8:8" x14ac:dyDescent="0.35">
      <c r="H1902" s="358"/>
    </row>
    <row r="1903" spans="8:8" x14ac:dyDescent="0.35">
      <c r="H1903" s="358"/>
    </row>
    <row r="1904" spans="8:8" x14ac:dyDescent="0.35">
      <c r="H1904" s="358"/>
    </row>
    <row r="1905" spans="8:8" x14ac:dyDescent="0.35">
      <c r="H1905" s="358"/>
    </row>
    <row r="1906" spans="8:8" x14ac:dyDescent="0.35">
      <c r="H1906" s="358"/>
    </row>
    <row r="1907" spans="8:8" x14ac:dyDescent="0.35">
      <c r="H1907" s="358"/>
    </row>
    <row r="1908" spans="8:8" x14ac:dyDescent="0.35">
      <c r="H1908" s="358"/>
    </row>
    <row r="1909" spans="8:8" x14ac:dyDescent="0.35">
      <c r="H1909" s="358"/>
    </row>
    <row r="1910" spans="8:8" x14ac:dyDescent="0.35">
      <c r="H1910" s="358"/>
    </row>
    <row r="1911" spans="8:8" x14ac:dyDescent="0.35">
      <c r="H1911" s="358"/>
    </row>
    <row r="1912" spans="8:8" x14ac:dyDescent="0.35">
      <c r="H1912" s="358"/>
    </row>
    <row r="1913" spans="8:8" x14ac:dyDescent="0.35">
      <c r="H1913" s="358"/>
    </row>
    <row r="1914" spans="8:8" x14ac:dyDescent="0.35">
      <c r="H1914" s="358"/>
    </row>
    <row r="1915" spans="8:8" x14ac:dyDescent="0.35">
      <c r="H1915" s="358"/>
    </row>
    <row r="1916" spans="8:8" x14ac:dyDescent="0.35">
      <c r="H1916" s="358"/>
    </row>
    <row r="1917" spans="8:8" x14ac:dyDescent="0.35">
      <c r="H1917" s="358"/>
    </row>
    <row r="1918" spans="8:8" x14ac:dyDescent="0.35">
      <c r="H1918" s="358"/>
    </row>
    <row r="1919" spans="8:8" x14ac:dyDescent="0.35">
      <c r="H1919" s="358"/>
    </row>
    <row r="1920" spans="8:8" x14ac:dyDescent="0.35">
      <c r="H1920" s="358"/>
    </row>
    <row r="1921" spans="8:8" x14ac:dyDescent="0.35">
      <c r="H1921" s="358"/>
    </row>
    <row r="1922" spans="8:8" x14ac:dyDescent="0.35">
      <c r="H1922" s="358"/>
    </row>
    <row r="1923" spans="8:8" x14ac:dyDescent="0.35">
      <c r="H1923" s="358"/>
    </row>
    <row r="1924" spans="8:8" x14ac:dyDescent="0.35">
      <c r="H1924" s="358"/>
    </row>
    <row r="1925" spans="8:8" x14ac:dyDescent="0.35">
      <c r="H1925" s="358"/>
    </row>
    <row r="1926" spans="8:8" x14ac:dyDescent="0.35">
      <c r="H1926" s="358"/>
    </row>
    <row r="1927" spans="8:8" x14ac:dyDescent="0.35">
      <c r="H1927" s="358"/>
    </row>
    <row r="1928" spans="8:8" x14ac:dyDescent="0.35">
      <c r="H1928" s="358"/>
    </row>
    <row r="1929" spans="8:8" x14ac:dyDescent="0.35">
      <c r="H1929" s="358"/>
    </row>
    <row r="1930" spans="8:8" x14ac:dyDescent="0.35">
      <c r="H1930" s="358"/>
    </row>
    <row r="1931" spans="8:8" x14ac:dyDescent="0.35">
      <c r="H1931" s="358"/>
    </row>
    <row r="1932" spans="8:8" x14ac:dyDescent="0.35">
      <c r="H1932" s="358"/>
    </row>
    <row r="1933" spans="8:8" x14ac:dyDescent="0.35">
      <c r="H1933" s="358"/>
    </row>
    <row r="1934" spans="8:8" x14ac:dyDescent="0.35">
      <c r="H1934" s="358"/>
    </row>
    <row r="1935" spans="8:8" x14ac:dyDescent="0.35">
      <c r="H1935" s="358"/>
    </row>
    <row r="1936" spans="8:8" x14ac:dyDescent="0.35">
      <c r="H1936" s="358"/>
    </row>
    <row r="1937" spans="8:8" x14ac:dyDescent="0.35">
      <c r="H1937" s="358"/>
    </row>
    <row r="1938" spans="8:8" x14ac:dyDescent="0.35">
      <c r="H1938" s="358"/>
    </row>
    <row r="1939" spans="8:8" x14ac:dyDescent="0.35">
      <c r="H1939" s="358"/>
    </row>
    <row r="1940" spans="8:8" x14ac:dyDescent="0.35">
      <c r="H1940" s="358"/>
    </row>
    <row r="1941" spans="8:8" x14ac:dyDescent="0.35">
      <c r="H1941" s="358"/>
    </row>
    <row r="1942" spans="8:8" x14ac:dyDescent="0.35">
      <c r="H1942" s="358"/>
    </row>
    <row r="1943" spans="8:8" x14ac:dyDescent="0.35">
      <c r="H1943" s="358"/>
    </row>
    <row r="1944" spans="8:8" x14ac:dyDescent="0.35">
      <c r="H1944" s="358"/>
    </row>
    <row r="1945" spans="8:8" x14ac:dyDescent="0.35">
      <c r="H1945" s="358"/>
    </row>
    <row r="1946" spans="8:8" x14ac:dyDescent="0.35">
      <c r="H1946" s="358"/>
    </row>
    <row r="1947" spans="8:8" x14ac:dyDescent="0.35">
      <c r="H1947" s="358"/>
    </row>
    <row r="1948" spans="8:8" x14ac:dyDescent="0.35">
      <c r="H1948" s="358"/>
    </row>
    <row r="1949" spans="8:8" x14ac:dyDescent="0.35">
      <c r="H1949" s="358"/>
    </row>
    <row r="1950" spans="8:8" x14ac:dyDescent="0.35">
      <c r="H1950" s="358"/>
    </row>
    <row r="1951" spans="8:8" x14ac:dyDescent="0.35">
      <c r="H1951" s="358"/>
    </row>
    <row r="1952" spans="8:8" x14ac:dyDescent="0.35">
      <c r="H1952" s="358"/>
    </row>
    <row r="1953" spans="8:8" x14ac:dyDescent="0.35">
      <c r="H1953" s="358"/>
    </row>
    <row r="1954" spans="8:8" x14ac:dyDescent="0.35">
      <c r="H1954" s="358"/>
    </row>
  </sheetData>
  <mergeCells count="250">
    <mergeCell ref="A374:D374"/>
    <mergeCell ref="A375:D375"/>
    <mergeCell ref="A129:D129"/>
    <mergeCell ref="A132:D132"/>
    <mergeCell ref="A133:D133"/>
    <mergeCell ref="A134:D134"/>
    <mergeCell ref="A135:D135"/>
    <mergeCell ref="A139:B139"/>
    <mergeCell ref="A148:B148"/>
    <mergeCell ref="A149:B149"/>
    <mergeCell ref="A362:D362"/>
    <mergeCell ref="A366:D366"/>
    <mergeCell ref="A368:D368"/>
    <mergeCell ref="A371:D371"/>
    <mergeCell ref="A372:D372"/>
    <mergeCell ref="A373:D373"/>
    <mergeCell ref="A140:B140"/>
    <mergeCell ref="A142:B142"/>
    <mergeCell ref="A141:B141"/>
    <mergeCell ref="A143:B143"/>
    <mergeCell ref="A144:B144"/>
    <mergeCell ref="A161:D161"/>
    <mergeCell ref="A166:B166"/>
    <mergeCell ref="A167:B167"/>
    <mergeCell ref="A60:B60"/>
    <mergeCell ref="A61:B61"/>
    <mergeCell ref="A62:B62"/>
    <mergeCell ref="A51:D51"/>
    <mergeCell ref="A52:D52"/>
    <mergeCell ref="A53:D53"/>
    <mergeCell ref="A57:B57"/>
    <mergeCell ref="A58:B58"/>
    <mergeCell ref="C1:D1"/>
    <mergeCell ref="C2:D2"/>
    <mergeCell ref="C3:D3"/>
    <mergeCell ref="C4:D4"/>
    <mergeCell ref="C5:D5"/>
    <mergeCell ref="C7:D7"/>
    <mergeCell ref="A19:D19"/>
    <mergeCell ref="A20:D20"/>
    <mergeCell ref="A45:D45"/>
    <mergeCell ref="A47:D47"/>
    <mergeCell ref="A50:D50"/>
    <mergeCell ref="A24:D24"/>
    <mergeCell ref="A37:D37"/>
    <mergeCell ref="A38:D38"/>
    <mergeCell ref="A39:D39"/>
    <mergeCell ref="A41:D41"/>
    <mergeCell ref="A42:D42"/>
    <mergeCell ref="A43:D43"/>
    <mergeCell ref="A8:D8"/>
    <mergeCell ref="A10:D10"/>
    <mergeCell ref="A11:D11"/>
    <mergeCell ref="A13:B13"/>
    <mergeCell ref="A15:D15"/>
    <mergeCell ref="A18:D18"/>
    <mergeCell ref="A25:D25"/>
    <mergeCell ref="A26:D26"/>
    <mergeCell ref="A27:D27"/>
    <mergeCell ref="A21:D21"/>
    <mergeCell ref="A22:D22"/>
    <mergeCell ref="A23:D23"/>
    <mergeCell ref="A59:B59"/>
    <mergeCell ref="A116:B116"/>
    <mergeCell ref="A86:B86"/>
    <mergeCell ref="A87:B87"/>
    <mergeCell ref="A97:B97"/>
    <mergeCell ref="A99:D99"/>
    <mergeCell ref="A101:D101"/>
    <mergeCell ref="A104:D104"/>
    <mergeCell ref="A63:B63"/>
    <mergeCell ref="A64:B64"/>
    <mergeCell ref="A67:B67"/>
    <mergeCell ref="A88:B88"/>
    <mergeCell ref="A89:B89"/>
    <mergeCell ref="A90:B90"/>
    <mergeCell ref="A79:D79"/>
    <mergeCell ref="A80:D80"/>
    <mergeCell ref="A84:B84"/>
    <mergeCell ref="A85:B85"/>
    <mergeCell ref="A68:B68"/>
    <mergeCell ref="A70:B70"/>
    <mergeCell ref="A72:D72"/>
    <mergeCell ref="A74:D74"/>
    <mergeCell ref="A77:D77"/>
    <mergeCell ref="A78:D78"/>
    <mergeCell ref="A107:D107"/>
    <mergeCell ref="A111:B111"/>
    <mergeCell ref="A112:B112"/>
    <mergeCell ref="A113:B113"/>
    <mergeCell ref="A114:B114"/>
    <mergeCell ref="A115:B115"/>
    <mergeCell ref="A105:D105"/>
    <mergeCell ref="A106:D106"/>
    <mergeCell ref="A91:B91"/>
    <mergeCell ref="A94:B94"/>
    <mergeCell ref="A95:B95"/>
    <mergeCell ref="A117:B117"/>
    <mergeCell ref="A118:B118"/>
    <mergeCell ref="A119:B119"/>
    <mergeCell ref="A127:D127"/>
    <mergeCell ref="A145:B145"/>
    <mergeCell ref="A122:B122"/>
    <mergeCell ref="A123:B123"/>
    <mergeCell ref="A125:B125"/>
    <mergeCell ref="A165:B165"/>
    <mergeCell ref="A168:B168"/>
    <mergeCell ref="A151:B151"/>
    <mergeCell ref="A153:D153"/>
    <mergeCell ref="A155:D155"/>
    <mergeCell ref="A158:D158"/>
    <mergeCell ref="A159:D159"/>
    <mergeCell ref="A160:D160"/>
    <mergeCell ref="A169:B169"/>
    <mergeCell ref="A170:B170"/>
    <mergeCell ref="A184:D184"/>
    <mergeCell ref="A185:D185"/>
    <mergeCell ref="A186:D186"/>
    <mergeCell ref="A190:B190"/>
    <mergeCell ref="A173:B173"/>
    <mergeCell ref="A174:B174"/>
    <mergeCell ref="A176:B176"/>
    <mergeCell ref="A178:D178"/>
    <mergeCell ref="A180:D180"/>
    <mergeCell ref="A183:D183"/>
    <mergeCell ref="A212:D212"/>
    <mergeCell ref="A216:B216"/>
    <mergeCell ref="A199:B199"/>
    <mergeCell ref="A200:B200"/>
    <mergeCell ref="A202:B202"/>
    <mergeCell ref="A204:D204"/>
    <mergeCell ref="A191:B191"/>
    <mergeCell ref="A193:B193"/>
    <mergeCell ref="A206:D206"/>
    <mergeCell ref="A209:D209"/>
    <mergeCell ref="A210:D210"/>
    <mergeCell ref="A211:D211"/>
    <mergeCell ref="A192:B192"/>
    <mergeCell ref="A194:B194"/>
    <mergeCell ref="A195:B195"/>
    <mergeCell ref="A196:B196"/>
    <mergeCell ref="A244:B244"/>
    <mergeCell ref="A243:B243"/>
    <mergeCell ref="A245:B245"/>
    <mergeCell ref="A221:B221"/>
    <mergeCell ref="A224:B224"/>
    <mergeCell ref="A225:B225"/>
    <mergeCell ref="A217:B217"/>
    <mergeCell ref="A218:B218"/>
    <mergeCell ref="A219:B219"/>
    <mergeCell ref="A220:B220"/>
    <mergeCell ref="A227:B227"/>
    <mergeCell ref="A229:D229"/>
    <mergeCell ref="A231:D231"/>
    <mergeCell ref="A234:D234"/>
    <mergeCell ref="A235:D235"/>
    <mergeCell ref="A236:D236"/>
    <mergeCell ref="A237:D237"/>
    <mergeCell ref="A241:B241"/>
    <mergeCell ref="A242:B242"/>
    <mergeCell ref="A246:B246"/>
    <mergeCell ref="A247:B247"/>
    <mergeCell ref="A274:B274"/>
    <mergeCell ref="A275:B275"/>
    <mergeCell ref="A276:B276"/>
    <mergeCell ref="A277:B277"/>
    <mergeCell ref="A250:B250"/>
    <mergeCell ref="A251:B251"/>
    <mergeCell ref="A253:B253"/>
    <mergeCell ref="A255:D255"/>
    <mergeCell ref="A257:D257"/>
    <mergeCell ref="A260:D260"/>
    <mergeCell ref="A297:B297"/>
    <mergeCell ref="A298:B298"/>
    <mergeCell ref="A299:B299"/>
    <mergeCell ref="A283:D283"/>
    <mergeCell ref="A285:D285"/>
    <mergeCell ref="A261:D261"/>
    <mergeCell ref="A262:D262"/>
    <mergeCell ref="A263:D263"/>
    <mergeCell ref="A266:B266"/>
    <mergeCell ref="A267:B267"/>
    <mergeCell ref="A268:B268"/>
    <mergeCell ref="E285:H285"/>
    <mergeCell ref="A287:D287"/>
    <mergeCell ref="E287:H287"/>
    <mergeCell ref="A291:B291"/>
    <mergeCell ref="A292:B292"/>
    <mergeCell ref="A293:B293"/>
    <mergeCell ref="A294:B294"/>
    <mergeCell ref="A295:B295"/>
    <mergeCell ref="A296:B296"/>
    <mergeCell ref="A326:D326"/>
    <mergeCell ref="E326:H326"/>
    <mergeCell ref="A300:B300"/>
    <mergeCell ref="A301:B301"/>
    <mergeCell ref="A302:B302"/>
    <mergeCell ref="A303:B303"/>
    <mergeCell ref="A307:B307"/>
    <mergeCell ref="A308:B308"/>
    <mergeCell ref="A309:B309"/>
    <mergeCell ref="A310:B310"/>
    <mergeCell ref="A311:B311"/>
    <mergeCell ref="A312:B312"/>
    <mergeCell ref="A313:B313"/>
    <mergeCell ref="A314:B314"/>
    <mergeCell ref="A315:B315"/>
    <mergeCell ref="A316:B316"/>
    <mergeCell ref="A317:B317"/>
    <mergeCell ref="A318:B318"/>
    <mergeCell ref="A319:B319"/>
    <mergeCell ref="A320:B320"/>
    <mergeCell ref="A324:D324"/>
    <mergeCell ref="E324:H324"/>
    <mergeCell ref="A325:D325"/>
    <mergeCell ref="E325:H325"/>
    <mergeCell ref="A342:B342"/>
    <mergeCell ref="A343:B343"/>
    <mergeCell ref="A344:B344"/>
    <mergeCell ref="A327:D327"/>
    <mergeCell ref="E327:H327"/>
    <mergeCell ref="A328:D328"/>
    <mergeCell ref="E328:H328"/>
    <mergeCell ref="A329:D329"/>
    <mergeCell ref="E329:H329"/>
    <mergeCell ref="A330:D330"/>
    <mergeCell ref="E330:H330"/>
    <mergeCell ref="A331:D331"/>
    <mergeCell ref="E331:H331"/>
    <mergeCell ref="A332:D332"/>
    <mergeCell ref="E332:H332"/>
    <mergeCell ref="A334:B334"/>
    <mergeCell ref="E334:F334"/>
    <mergeCell ref="A335:B335"/>
    <mergeCell ref="A336:B336"/>
    <mergeCell ref="A337:B337"/>
    <mergeCell ref="A338:B338"/>
    <mergeCell ref="A339:B339"/>
    <mergeCell ref="A340:B340"/>
    <mergeCell ref="A341:B341"/>
    <mergeCell ref="E350:H350"/>
    <mergeCell ref="A353:B353"/>
    <mergeCell ref="A354:B354"/>
    <mergeCell ref="A355:B355"/>
    <mergeCell ref="A356:B356"/>
    <mergeCell ref="A357:B357"/>
    <mergeCell ref="A358:B358"/>
    <mergeCell ref="A345:B345"/>
    <mergeCell ref="A346:B346"/>
    <mergeCell ref="A350:D350"/>
  </mergeCells>
  <dataValidations count="9">
    <dataValidation type="list" allowBlank="1" showInputMessage="1" showErrorMessage="1" sqref="A19:D27">
      <formula1>Rate_Class</formula1>
    </dataValidation>
    <dataValidation type="list" allowBlank="1" showInputMessage="1" showErrorMessage="1" sqref="C13">
      <formula1>"1,2,3,4,5,6,7,8, 9, 10,11,12,13,14,15"</formula1>
    </dataValidation>
    <dataValidation type="list" showInputMessage="1" showErrorMessage="1" sqref="A266:A268 A241:A242 A57:A59 A84:A86 A111:A112 A144:A145 A165:A166 A195:A196 A216:A217 A63:A64 A90:A91 A116:A119 A139:A140 A169:A170 A190:A191 A220:A221 A246:A247">
      <formula1>Fixed_Charges</formula1>
    </dataValidation>
    <dataValidation type="list" allowBlank="1" showInputMessage="1" showErrorMessage="1" sqref="C224:C227 C274:C276 C266:C268 C173:C176 C148:C151 C122:C125 C94:C97 C250:C253 C199:C202 C67:C70 C57:C64 C84:C91 C111:C119 C139:C145 C165:C170 C190:C196 C216:C221 C241:C247">
      <formula1>Units</formula1>
    </dataValidation>
    <dataValidation type="list" allowBlank="1" showInputMessage="1" showErrorMessage="1" sqref="A291:A300">
      <formula1>CustomerAdministration</formula1>
    </dataValidation>
    <dataValidation type="list" allowBlank="1" showInputMessage="1" showErrorMessage="1" sqref="C307:C320 C277 C291:C303">
      <formula1>"$,%"</formula1>
    </dataValidation>
    <dataValidation type="list" allowBlank="1" showInputMessage="1" showErrorMessage="1" sqref="A307:A317">
      <formula1>NonPayment</formula1>
    </dataValidation>
    <dataValidation type="list" allowBlank="1" showInputMessage="1" showErrorMessage="1" sqref="A353:A358">
      <formula1>LossFactors</formula1>
    </dataValidation>
    <dataValidation allowBlank="1" showInputMessage="1" showErrorMessage="1" sqref="A334:A346 C334:D338 C340:D341 C345:D346 A301:A303 D266:D268 G269:G270 G265 A265:D265 B248:D249 A269:D270 B197:D198 A214:D215 G214:G215 B171:D172 A188:D189 G188:G189 D122:D125 B146:D147 E18:H34 A163:D164 G163:G164 G55:G56 A55:D56 A28:D34 I25:J34 D199:D202 B65:D66 D224:D227 A82:D83 G82:G83 A45:A53 A78:A80 G109:G110 A109:D110 B92:D93 B120:D121 G137:G138 A137:D138 D94:D97 D67:D70 D148:D151 G239:G240 A239:D240 B222:D223 I262:I270 D173:D176 I230 I232:I233 I128 I130:I131 I100 I102:I103 I75:I76 I73 I156:I157 B46:I46 B48:I49 I154 I181:I182 I179 I207:I208 I205 I258:I259 I256 B256:G256 B258:G259 B205:G205 B207:G208 B179:G179 B181:G182 B154:G154 B156:G157 B73:G73 B75:G76 B102:G103 B100:G100 B130:G131 B128:G128 B232:G233 B230:G230 H232:H238 D216:D221 H94 H97:H98 H147 H121:H124 H72:H73 H70 H101:H109 H127:H135 H151:H159 H173:H182 D250:D253 A377 A60:A62 H52:H64 D57:D64 I52:I66 A65:A76 A87:A89 D84:D91 H76:H91 I79:I93 A92:A107 A120:A135 I106:I121 A113:A115 D111:D119 D139:D145 A141:A143 H138:H145 I134:I147 A146:A161 A167:A168 H162:H169 D165:D170 I160:I172 H171 A171:A186 A197:A212 A192:A194 D190:D196 I185:I198 H185:H206 A218:A219 I211:I223 A222:A237 H209:H229 A243:A245 D241:D247 I236:I249 A248:A263 H248:H253"/>
  </dataValidations>
  <printOptions horizontalCentered="1"/>
  <pageMargins left="0.70866141732283472" right="0.70866141732283472" top="0.74803149606299213" bottom="0.74803149606299213" header="0.31496062992125984" footer="0.31496062992125984"/>
  <pageSetup scale="83" fitToHeight="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0">
    <pageSetUpPr fitToPage="1"/>
  </sheetPr>
  <dimension ref="A1:BD96"/>
  <sheetViews>
    <sheetView showGridLines="0" topLeftCell="A10" zoomScale="90" zoomScaleNormal="90" workbookViewId="0">
      <pane xSplit="5" ySplit="13" topLeftCell="X23" activePane="bottomRight" state="frozen"/>
      <selection activeCell="A47" sqref="A47:D47"/>
      <selection pane="topRight" activeCell="A47" sqref="A47:D47"/>
      <selection pane="bottomLeft" activeCell="A47" sqref="A47:D47"/>
      <selection pane="bottomRight" activeCell="AF44" sqref="AF44"/>
    </sheetView>
  </sheetViews>
  <sheetFormatPr defaultColWidth="9.1328125" defaultRowHeight="12.75" outlineLevelCol="1" x14ac:dyDescent="0.35"/>
  <cols>
    <col min="1" max="1" width="2.1328125" style="1" customWidth="1"/>
    <col min="2" max="2" width="27" style="1" customWidth="1"/>
    <col min="3" max="3" width="1.265625" style="1" customWidth="1"/>
    <col min="4" max="4" width="13" style="1" bestFit="1" customWidth="1"/>
    <col min="5" max="5" width="1.265625" style="1" customWidth="1"/>
    <col min="6" max="6" width="10.73046875" style="1" hidden="1" customWidth="1"/>
    <col min="7" max="7" width="8.59765625" style="1" hidden="1" customWidth="1"/>
    <col min="8" max="8" width="9.73046875" style="1" hidden="1" customWidth="1"/>
    <col min="9" max="9" width="2.86328125" style="1" hidden="1" customWidth="1"/>
    <col min="10" max="10" width="10.73046875" style="1" hidden="1" customWidth="1"/>
    <col min="11" max="11" width="8.59765625" style="1" hidden="1" customWidth="1"/>
    <col min="12" max="12" width="9.73046875" style="1" hidden="1" customWidth="1"/>
    <col min="13" max="13" width="2.86328125" style="1" hidden="1" customWidth="1"/>
    <col min="14" max="14" width="9" style="1" hidden="1" customWidth="1"/>
    <col min="15" max="15" width="8.59765625" style="1" hidden="1" customWidth="1"/>
    <col min="16" max="16" width="3.86328125" style="1" hidden="1" customWidth="1"/>
    <col min="17" max="17" width="10.265625" style="1" hidden="1" customWidth="1"/>
    <col min="18" max="18" width="8.59765625" style="1" hidden="1" customWidth="1"/>
    <col min="19" max="19" width="11.86328125" style="1" hidden="1" customWidth="1"/>
    <col min="20" max="20" width="2.86328125" style="1" hidden="1" customWidth="1"/>
    <col min="21" max="21" width="9" style="1" hidden="1" customWidth="1"/>
    <col min="22" max="22" width="9.265625" style="1" hidden="1" customWidth="1"/>
    <col min="23" max="23" width="3.86328125" style="1" hidden="1" customWidth="1"/>
    <col min="24" max="24" width="11.265625" style="1" customWidth="1" outlineLevel="1"/>
    <col min="25" max="25" width="8.59765625" style="1" customWidth="1" outlineLevel="1"/>
    <col min="26" max="26" width="9.73046875" style="1" customWidth="1" outlineLevel="1"/>
    <col min="27" max="27" width="2.86328125" style="1" customWidth="1" outlineLevel="1"/>
    <col min="28" max="28" width="10.3984375" style="1" bestFit="1" customWidth="1"/>
    <col min="29" max="29" width="8.59765625" style="1" customWidth="1"/>
    <col min="30" max="30" width="11.3984375" style="1" bestFit="1" customWidth="1"/>
    <col min="31" max="31" width="2.86328125" style="1" customWidth="1"/>
    <col min="32" max="32" width="8" style="1" customWidth="1"/>
    <col min="33" max="33" width="8.3984375" style="1" customWidth="1"/>
    <col min="34" max="34" width="2.265625" style="1" customWidth="1"/>
    <col min="35" max="35" width="9.3984375" style="1" customWidth="1"/>
    <col min="36" max="36" width="8.3984375" style="1" customWidth="1"/>
    <col min="37" max="37" width="2.265625" style="1" customWidth="1"/>
    <col min="38" max="38" width="9.3984375" style="1" bestFit="1" customWidth="1"/>
    <col min="39" max="39" width="8.59765625" style="1" customWidth="1"/>
    <col min="40" max="40" width="9" style="1" customWidth="1"/>
    <col min="41" max="41" width="2.86328125" style="1" customWidth="1"/>
    <col min="42" max="43" width="7.73046875" style="1" customWidth="1"/>
    <col min="44" max="44" width="2.265625" style="1" customWidth="1"/>
    <col min="45" max="45" width="9.1328125" style="1" customWidth="1"/>
    <col min="46" max="46" width="8.3984375" style="1" customWidth="1"/>
    <col min="47" max="47" width="2.265625" style="1" customWidth="1"/>
    <col min="48" max="49" width="9.1328125" style="1"/>
    <col min="50" max="50" width="10.3984375" style="1" bestFit="1" customWidth="1"/>
    <col min="51" max="51" width="8.59765625" style="1" customWidth="1"/>
    <col min="52" max="52" width="11.3984375" style="1" bestFit="1" customWidth="1"/>
    <col min="53" max="53" width="2.86328125" style="1" customWidth="1"/>
    <col min="54" max="54" width="10.265625" style="1" customWidth="1"/>
    <col min="55" max="55" width="8.59765625" style="1" customWidth="1"/>
    <col min="56" max="56" width="9" style="1" customWidth="1"/>
    <col min="57" max="16384" width="9.1328125" style="1"/>
  </cols>
  <sheetData>
    <row r="1" spans="1:56" s="213" customFormat="1" ht="15" customHeight="1" x14ac:dyDescent="0.4">
      <c r="A1" s="222">
        <v>1</v>
      </c>
      <c r="B1" s="216" t="s">
        <v>88</v>
      </c>
      <c r="C1" s="214"/>
      <c r="D1" s="214" t="s">
        <v>278</v>
      </c>
      <c r="E1" s="221"/>
      <c r="F1" s="221"/>
      <c r="G1" s="221"/>
      <c r="H1" s="221"/>
      <c r="I1" s="221"/>
      <c r="J1" s="221"/>
      <c r="K1" s="221"/>
      <c r="P1"/>
      <c r="Q1" s="221"/>
      <c r="R1" s="221"/>
    </row>
    <row r="2" spans="1:56" s="213" customFormat="1" ht="15" customHeight="1" x14ac:dyDescent="0.45">
      <c r="A2" s="219"/>
      <c r="B2" s="216" t="s">
        <v>87</v>
      </c>
      <c r="C2" s="214"/>
      <c r="D2" s="220"/>
      <c r="E2" s="219"/>
      <c r="F2" s="219"/>
      <c r="G2" s="219"/>
      <c r="H2" s="219"/>
      <c r="I2" s="219"/>
      <c r="J2" s="219"/>
      <c r="K2" s="219"/>
      <c r="P2"/>
      <c r="Q2" s="219"/>
      <c r="R2" s="219"/>
    </row>
    <row r="3" spans="1:56" s="213" customFormat="1" ht="15" customHeight="1" x14ac:dyDescent="0.45">
      <c r="A3" s="219"/>
      <c r="B3" s="216" t="s">
        <v>86</v>
      </c>
      <c r="C3" s="214"/>
      <c r="D3" s="220"/>
      <c r="E3" s="219"/>
      <c r="F3" s="219"/>
      <c r="G3" s="219"/>
      <c r="H3" s="219"/>
      <c r="I3" s="219"/>
      <c r="J3" s="219"/>
      <c r="K3" s="219"/>
      <c r="P3"/>
    </row>
    <row r="4" spans="1:56" s="213" customFormat="1" ht="15" customHeight="1" x14ac:dyDescent="0.45">
      <c r="A4" s="219"/>
      <c r="B4" s="216" t="s">
        <v>85</v>
      </c>
      <c r="C4" s="214"/>
      <c r="D4" s="220"/>
      <c r="E4" s="219"/>
      <c r="F4" s="219"/>
      <c r="G4" s="219"/>
      <c r="H4" s="219"/>
      <c r="I4" s="218"/>
      <c r="J4" s="218"/>
      <c r="K4" s="218"/>
      <c r="P4"/>
      <c r="Q4" s="218"/>
      <c r="R4" s="218"/>
    </row>
    <row r="5" spans="1:56" s="213" customFormat="1" ht="15" customHeight="1" x14ac:dyDescent="0.4">
      <c r="B5" s="216" t="s">
        <v>84</v>
      </c>
      <c r="C5" s="214"/>
      <c r="D5" s="215"/>
      <c r="E5" s="217"/>
      <c r="P5"/>
    </row>
    <row r="6" spans="1:56" s="213" customFormat="1" ht="9" customHeight="1" x14ac:dyDescent="0.4">
      <c r="B6" s="216"/>
      <c r="C6" s="214"/>
      <c r="D6" s="214"/>
      <c r="P6"/>
    </row>
    <row r="7" spans="1:56" s="213" customFormat="1" ht="13.15" x14ac:dyDescent="0.4">
      <c r="B7" s="216" t="s">
        <v>83</v>
      </c>
      <c r="C7" s="214"/>
      <c r="D7" s="215"/>
      <c r="P7"/>
    </row>
    <row r="8" spans="1:56" s="213" customFormat="1" ht="15" customHeight="1" x14ac:dyDescent="0.35">
      <c r="C8" s="214"/>
      <c r="N8" s="1"/>
      <c r="O8"/>
      <c r="P8"/>
    </row>
    <row r="9" spans="1:56" ht="7.5" customHeight="1" x14ac:dyDescent="0.35">
      <c r="L9"/>
      <c r="M9"/>
      <c r="N9"/>
      <c r="O9"/>
      <c r="P9"/>
      <c r="S9"/>
      <c r="T9"/>
      <c r="U9"/>
      <c r="V9"/>
      <c r="W9"/>
      <c r="X9"/>
      <c r="Y9"/>
      <c r="Z9"/>
      <c r="AA9"/>
      <c r="AB9"/>
      <c r="AC9"/>
      <c r="AD9"/>
      <c r="AE9"/>
      <c r="AF9"/>
      <c r="AG9"/>
      <c r="AH9"/>
      <c r="AI9"/>
      <c r="AJ9"/>
      <c r="AK9"/>
      <c r="AL9"/>
      <c r="AM9"/>
      <c r="AN9"/>
      <c r="AO9"/>
      <c r="AP9"/>
      <c r="AQ9"/>
      <c r="AR9"/>
      <c r="AS9"/>
      <c r="AT9"/>
      <c r="AU9"/>
      <c r="AV9"/>
      <c r="AW9"/>
      <c r="AX9"/>
      <c r="AY9"/>
      <c r="AZ9"/>
      <c r="BA9"/>
      <c r="BB9"/>
      <c r="BC9"/>
      <c r="BD9"/>
    </row>
    <row r="10" spans="1:56" ht="18.75" customHeight="1" x14ac:dyDescent="0.5">
      <c r="B10" s="212" t="s">
        <v>82</v>
      </c>
      <c r="C10" s="212"/>
      <c r="D10" s="212"/>
      <c r="E10" s="212"/>
      <c r="F10" s="212"/>
      <c r="G10" s="212"/>
      <c r="H10" s="212"/>
      <c r="I10" s="212"/>
      <c r="J10" s="212"/>
      <c r="K10" s="212"/>
      <c r="L10" s="212"/>
      <c r="M10" s="212"/>
      <c r="N10" s="212"/>
      <c r="O10" s="212"/>
      <c r="P10"/>
      <c r="Q10" s="211"/>
      <c r="AN10" s="211"/>
      <c r="BD10" s="211"/>
    </row>
    <row r="11" spans="1:56" ht="18.75" hidden="1" customHeight="1" x14ac:dyDescent="0.5">
      <c r="B11" s="533" t="s">
        <v>81</v>
      </c>
      <c r="C11" s="533"/>
      <c r="D11" s="533"/>
      <c r="E11" s="533"/>
      <c r="F11" s="533"/>
      <c r="G11" s="533"/>
      <c r="H11" s="533"/>
      <c r="I11" s="533"/>
      <c r="J11" s="533"/>
      <c r="K11" s="533"/>
      <c r="L11" s="533"/>
      <c r="M11" s="533"/>
      <c r="N11" s="533"/>
      <c r="O11" s="533"/>
      <c r="P11"/>
      <c r="W11"/>
      <c r="AH11"/>
      <c r="AK11"/>
      <c r="AR11"/>
      <c r="AU11"/>
    </row>
    <row r="12" spans="1:56" ht="7.5" hidden="1" customHeight="1" x14ac:dyDescent="0.35">
      <c r="L12"/>
      <c r="M12"/>
      <c r="N12"/>
      <c r="O12"/>
      <c r="P12"/>
      <c r="S12"/>
      <c r="T12"/>
      <c r="U12"/>
      <c r="V12"/>
      <c r="W12"/>
      <c r="Z12"/>
      <c r="AA12"/>
      <c r="AD12"/>
      <c r="AE12"/>
      <c r="AF12"/>
      <c r="AG12"/>
      <c r="AH12"/>
      <c r="AI12"/>
      <c r="AJ12"/>
      <c r="AK12"/>
      <c r="AN12"/>
      <c r="AO12"/>
      <c r="AP12"/>
      <c r="AQ12"/>
      <c r="AR12"/>
      <c r="AS12"/>
      <c r="AT12"/>
      <c r="AU12"/>
      <c r="AZ12"/>
      <c r="BA12"/>
      <c r="BD12"/>
    </row>
    <row r="13" spans="1:56" ht="7.5" customHeight="1" x14ac:dyDescent="0.35">
      <c r="L13"/>
      <c r="M13"/>
      <c r="N13"/>
      <c r="O13"/>
      <c r="P13"/>
      <c r="S13"/>
      <c r="T13"/>
      <c r="U13"/>
      <c r="V13"/>
      <c r="W13"/>
      <c r="Z13"/>
      <c r="AA13"/>
      <c r="AD13"/>
      <c r="AE13"/>
      <c r="AF13"/>
      <c r="AG13"/>
      <c r="AH13"/>
      <c r="AI13"/>
      <c r="AJ13"/>
      <c r="AK13"/>
      <c r="AN13"/>
      <c r="AO13"/>
      <c r="AP13"/>
      <c r="AQ13"/>
      <c r="AR13"/>
      <c r="AS13"/>
      <c r="AT13"/>
      <c r="AU13"/>
      <c r="AZ13"/>
      <c r="BA13"/>
      <c r="BD13"/>
    </row>
    <row r="14" spans="1:56" ht="15" hidden="1" x14ac:dyDescent="0.4">
      <c r="B14" s="210" t="s">
        <v>80</v>
      </c>
      <c r="D14" s="7"/>
      <c r="E14" s="209"/>
      <c r="F14" s="209"/>
      <c r="G14" s="209"/>
      <c r="H14" s="209"/>
      <c r="I14" s="209"/>
      <c r="J14" s="209"/>
      <c r="K14" s="209"/>
      <c r="L14" s="209"/>
      <c r="M14" s="209"/>
      <c r="N14" s="209"/>
      <c r="O14" s="209"/>
    </row>
    <row r="15" spans="1:56" ht="15" x14ac:dyDescent="0.4">
      <c r="B15" s="208" t="s">
        <v>89</v>
      </c>
      <c r="C15" s="207"/>
      <c r="D15" s="206"/>
      <c r="E15" s="206"/>
      <c r="F15" s="202"/>
      <c r="G15" s="202"/>
      <c r="H15" s="202"/>
      <c r="I15" s="202"/>
      <c r="J15" s="202"/>
      <c r="K15" s="202"/>
      <c r="L15" s="202"/>
      <c r="M15" s="202"/>
      <c r="N15" s="202"/>
      <c r="O15" s="202"/>
      <c r="R15" s="202"/>
      <c r="S15" s="202"/>
      <c r="T15" s="202"/>
      <c r="U15" s="202"/>
      <c r="V15" s="202"/>
      <c r="X15" s="202"/>
      <c r="Y15" s="202"/>
      <c r="Z15" s="202"/>
      <c r="AA15" s="202"/>
      <c r="AB15" s="202"/>
      <c r="AC15" s="202"/>
      <c r="AD15" s="202"/>
      <c r="AE15" s="202"/>
      <c r="AF15" s="202"/>
      <c r="AG15" s="202"/>
      <c r="AI15" s="202"/>
      <c r="AJ15" s="202"/>
      <c r="AL15" s="202"/>
      <c r="AM15" s="202"/>
      <c r="AN15" s="202"/>
      <c r="AO15" s="202"/>
      <c r="AP15" s="202"/>
      <c r="AQ15" s="202"/>
      <c r="AS15" s="202"/>
      <c r="AT15" s="202"/>
      <c r="AX15" s="202"/>
      <c r="AY15" s="202"/>
      <c r="AZ15" s="202"/>
      <c r="BA15" s="202"/>
      <c r="BB15" s="202"/>
      <c r="BC15" s="202"/>
      <c r="BD15" s="202"/>
    </row>
    <row r="16" spans="1:56" ht="15" hidden="1" x14ac:dyDescent="0.4">
      <c r="B16" s="201" t="s">
        <v>78</v>
      </c>
      <c r="D16" s="204" t="s">
        <v>77</v>
      </c>
      <c r="E16" s="202"/>
      <c r="F16" s="202"/>
      <c r="G16" s="202"/>
      <c r="H16" s="202"/>
      <c r="I16" s="202"/>
      <c r="J16" s="202"/>
      <c r="K16" s="227"/>
      <c r="L16" s="202"/>
      <c r="M16" s="202"/>
      <c r="N16" s="202"/>
      <c r="O16" s="202"/>
      <c r="Q16" s="202"/>
      <c r="R16" s="202"/>
      <c r="S16" s="202"/>
      <c r="T16" s="202"/>
      <c r="U16" s="202"/>
      <c r="V16" s="202"/>
      <c r="X16" s="202"/>
      <c r="Y16" s="202"/>
      <c r="Z16" s="202"/>
      <c r="AA16" s="202"/>
      <c r="AB16" s="202"/>
      <c r="AC16" s="202"/>
      <c r="AD16" s="202"/>
      <c r="AE16" s="202"/>
      <c r="AF16" s="202"/>
      <c r="AG16" s="202"/>
      <c r="AI16" s="202"/>
      <c r="AJ16" s="202"/>
      <c r="AL16" s="202"/>
      <c r="AM16" s="202"/>
      <c r="AN16" s="202"/>
      <c r="AO16" s="202"/>
      <c r="AP16" s="202"/>
      <c r="AQ16" s="202"/>
      <c r="AS16" s="202"/>
      <c r="AT16" s="202"/>
      <c r="AX16" s="202"/>
      <c r="AY16" s="202"/>
      <c r="AZ16" s="202"/>
      <c r="BA16" s="202"/>
      <c r="BB16" s="202"/>
      <c r="BC16" s="202"/>
      <c r="BD16" s="202"/>
    </row>
    <row r="17" spans="2:56" ht="6.95" customHeight="1" x14ac:dyDescent="0.4">
      <c r="B17" s="203"/>
      <c r="D17" s="202"/>
      <c r="E17" s="202"/>
      <c r="F17" s="202"/>
      <c r="G17" s="202"/>
      <c r="H17" s="202"/>
      <c r="I17" s="202"/>
      <c r="J17" s="202"/>
      <c r="K17" s="202"/>
      <c r="L17" s="202"/>
      <c r="M17" s="202"/>
      <c r="N17" s="202"/>
      <c r="O17" s="202"/>
      <c r="Q17" s="202"/>
      <c r="R17" s="202"/>
      <c r="S17" s="202"/>
      <c r="T17" s="202"/>
      <c r="U17" s="202"/>
      <c r="V17" s="202"/>
      <c r="X17" s="202"/>
      <c r="Y17" s="202"/>
      <c r="Z17" s="202"/>
      <c r="AA17" s="202"/>
      <c r="AB17" s="202"/>
      <c r="AC17" s="202"/>
      <c r="AD17" s="202"/>
      <c r="AE17" s="202"/>
      <c r="AF17" s="202"/>
      <c r="AG17" s="202"/>
      <c r="AI17" s="202"/>
      <c r="AJ17" s="202"/>
      <c r="AL17" s="202"/>
      <c r="AM17" s="202"/>
      <c r="AN17" s="202"/>
      <c r="AO17" s="202"/>
      <c r="AP17" s="202"/>
      <c r="AQ17" s="202"/>
      <c r="AS17" s="202"/>
      <c r="AT17" s="202"/>
      <c r="AX17" s="202"/>
      <c r="AY17" s="202"/>
      <c r="AZ17" s="202"/>
      <c r="BA17" s="202"/>
      <c r="BB17" s="202"/>
      <c r="BC17" s="202"/>
      <c r="BD17" s="202"/>
    </row>
    <row r="18" spans="2:56" ht="13.15" x14ac:dyDescent="0.4">
      <c r="B18" s="5"/>
      <c r="D18" s="42" t="s">
        <v>76</v>
      </c>
      <c r="E18" s="42"/>
    </row>
    <row r="19" spans="2:56" ht="13.15" x14ac:dyDescent="0.4">
      <c r="B19" s="201" t="s">
        <v>75</v>
      </c>
      <c r="D19" s="200">
        <v>2686</v>
      </c>
    </row>
    <row r="20" spans="2:56" ht="13.15" x14ac:dyDescent="0.4">
      <c r="B20" s="5"/>
      <c r="D20" s="199"/>
      <c r="E20" s="199"/>
      <c r="F20" s="522" t="s">
        <v>74</v>
      </c>
      <c r="G20" s="523"/>
      <c r="H20" s="524"/>
      <c r="J20" s="522" t="s">
        <v>73</v>
      </c>
      <c r="K20" s="523"/>
      <c r="L20" s="524"/>
      <c r="N20" s="522" t="s">
        <v>72</v>
      </c>
      <c r="O20" s="524"/>
      <c r="Q20" s="522" t="s">
        <v>71</v>
      </c>
      <c r="R20" s="523"/>
      <c r="S20" s="524"/>
      <c r="U20" s="522" t="s">
        <v>70</v>
      </c>
      <c r="V20" s="524"/>
      <c r="X20" s="522" t="s">
        <v>69</v>
      </c>
      <c r="Y20" s="523"/>
      <c r="Z20" s="524"/>
      <c r="AB20" s="522" t="s">
        <v>68</v>
      </c>
      <c r="AC20" s="523"/>
      <c r="AD20" s="524"/>
      <c r="AF20" s="522" t="s">
        <v>67</v>
      </c>
      <c r="AG20" s="524"/>
      <c r="AI20" s="522" t="s">
        <v>66</v>
      </c>
      <c r="AJ20" s="524"/>
      <c r="AL20" s="522" t="s">
        <v>65</v>
      </c>
      <c r="AM20" s="523"/>
      <c r="AN20" s="524"/>
      <c r="AP20" s="522" t="s">
        <v>64</v>
      </c>
      <c r="AQ20" s="524"/>
      <c r="AS20" s="522" t="s">
        <v>63</v>
      </c>
      <c r="AT20" s="524"/>
      <c r="AX20" s="522" t="s">
        <v>62</v>
      </c>
      <c r="AY20" s="523"/>
      <c r="AZ20" s="524"/>
      <c r="BB20" s="522" t="s">
        <v>61</v>
      </c>
      <c r="BC20" s="523"/>
      <c r="BD20" s="524"/>
    </row>
    <row r="21" spans="2:56" ht="13.15" customHeight="1" x14ac:dyDescent="0.4">
      <c r="B21" s="5"/>
      <c r="D21" s="531" t="s">
        <v>60</v>
      </c>
      <c r="E21" s="195"/>
      <c r="F21" s="198" t="s">
        <v>57</v>
      </c>
      <c r="G21" s="198" t="s">
        <v>56</v>
      </c>
      <c r="H21" s="196" t="s">
        <v>55</v>
      </c>
      <c r="J21" s="198" t="s">
        <v>57</v>
      </c>
      <c r="K21" s="197" t="s">
        <v>56</v>
      </c>
      <c r="L21" s="196" t="s">
        <v>55</v>
      </c>
      <c r="N21" s="525" t="s">
        <v>59</v>
      </c>
      <c r="O21" s="520" t="s">
        <v>58</v>
      </c>
      <c r="Q21" s="198" t="s">
        <v>57</v>
      </c>
      <c r="R21" s="197" t="s">
        <v>56</v>
      </c>
      <c r="S21" s="196" t="s">
        <v>55</v>
      </c>
      <c r="U21" s="525" t="s">
        <v>59</v>
      </c>
      <c r="V21" s="520" t="s">
        <v>58</v>
      </c>
      <c r="X21" s="198" t="s">
        <v>57</v>
      </c>
      <c r="Y21" s="197" t="s">
        <v>56</v>
      </c>
      <c r="Z21" s="196" t="s">
        <v>55</v>
      </c>
      <c r="AB21" s="198" t="s">
        <v>57</v>
      </c>
      <c r="AC21" s="197" t="s">
        <v>56</v>
      </c>
      <c r="AD21" s="196" t="s">
        <v>55</v>
      </c>
      <c r="AF21" s="525" t="s">
        <v>59</v>
      </c>
      <c r="AG21" s="520" t="s">
        <v>58</v>
      </c>
      <c r="AI21" s="525" t="s">
        <v>59</v>
      </c>
      <c r="AJ21" s="520" t="s">
        <v>58</v>
      </c>
      <c r="AL21" s="198" t="s">
        <v>57</v>
      </c>
      <c r="AM21" s="197" t="s">
        <v>56</v>
      </c>
      <c r="AN21" s="196" t="s">
        <v>55</v>
      </c>
      <c r="AP21" s="525" t="s">
        <v>59</v>
      </c>
      <c r="AQ21" s="520" t="s">
        <v>58</v>
      </c>
      <c r="AS21" s="525" t="s">
        <v>59</v>
      </c>
      <c r="AT21" s="520" t="s">
        <v>58</v>
      </c>
      <c r="AX21" s="198" t="s">
        <v>57</v>
      </c>
      <c r="AY21" s="197" t="s">
        <v>56</v>
      </c>
      <c r="AZ21" s="196" t="s">
        <v>55</v>
      </c>
      <c r="BB21" s="198" t="s">
        <v>57</v>
      </c>
      <c r="BC21" s="197" t="s">
        <v>56</v>
      </c>
      <c r="BD21" s="196" t="s">
        <v>55</v>
      </c>
    </row>
    <row r="22" spans="2:56" ht="13.15" x14ac:dyDescent="0.4">
      <c r="B22" s="5"/>
      <c r="D22" s="532"/>
      <c r="E22" s="195"/>
      <c r="F22" s="194" t="s">
        <v>54</v>
      </c>
      <c r="G22" s="194"/>
      <c r="H22" s="193" t="s">
        <v>54</v>
      </c>
      <c r="J22" s="194" t="s">
        <v>54</v>
      </c>
      <c r="K22" s="193"/>
      <c r="L22" s="193" t="s">
        <v>54</v>
      </c>
      <c r="N22" s="526"/>
      <c r="O22" s="521"/>
      <c r="Q22" s="194" t="s">
        <v>54</v>
      </c>
      <c r="R22" s="193"/>
      <c r="S22" s="193" t="s">
        <v>54</v>
      </c>
      <c r="U22" s="526"/>
      <c r="V22" s="521"/>
      <c r="X22" s="194" t="s">
        <v>54</v>
      </c>
      <c r="Y22" s="193"/>
      <c r="Z22" s="193" t="s">
        <v>54</v>
      </c>
      <c r="AB22" s="194" t="s">
        <v>54</v>
      </c>
      <c r="AC22" s="193"/>
      <c r="AD22" s="193" t="s">
        <v>54</v>
      </c>
      <c r="AF22" s="526"/>
      <c r="AG22" s="521"/>
      <c r="AI22" s="526"/>
      <c r="AJ22" s="521"/>
      <c r="AL22" s="194" t="s">
        <v>54</v>
      </c>
      <c r="AM22" s="193"/>
      <c r="AN22" s="193" t="s">
        <v>54</v>
      </c>
      <c r="AP22" s="526"/>
      <c r="AQ22" s="521"/>
      <c r="AS22" s="526"/>
      <c r="AT22" s="521"/>
      <c r="AX22" s="194" t="s">
        <v>54</v>
      </c>
      <c r="AY22" s="193"/>
      <c r="AZ22" s="193" t="s">
        <v>54</v>
      </c>
      <c r="BB22" s="194" t="s">
        <v>54</v>
      </c>
      <c r="BC22" s="193"/>
      <c r="BD22" s="193" t="s">
        <v>54</v>
      </c>
    </row>
    <row r="23" spans="2:56" s="6" customFormat="1" x14ac:dyDescent="0.35">
      <c r="B23" s="6" t="s">
        <v>16</v>
      </c>
      <c r="D23" s="28" t="s">
        <v>15</v>
      </c>
      <c r="E23" s="27"/>
      <c r="F23" s="169">
        <v>8.3800000000000008</v>
      </c>
      <c r="G23" s="152">
        <v>1</v>
      </c>
      <c r="H23" s="168">
        <f t="shared" ref="H23:H28" si="0">G23*F23</f>
        <v>8.3800000000000008</v>
      </c>
      <c r="J23" s="169">
        <f>F23</f>
        <v>8.3800000000000008</v>
      </c>
      <c r="K23" s="151">
        <v>1</v>
      </c>
      <c r="L23" s="168">
        <f t="shared" ref="L23:L28" si="1">K23*J23</f>
        <v>8.3800000000000008</v>
      </c>
      <c r="N23" s="147">
        <f t="shared" ref="N23:N44" si="2">L23-H23</f>
        <v>0</v>
      </c>
      <c r="O23" s="170">
        <f t="shared" ref="O23:O44" si="3">IF((H23)=0,"",(N23/H23))</f>
        <v>0</v>
      </c>
      <c r="Q23" s="169">
        <v>16.02</v>
      </c>
      <c r="R23" s="151">
        <v>1</v>
      </c>
      <c r="S23" s="168">
        <f t="shared" ref="S23:S28" si="4">R23*Q23</f>
        <v>16.02</v>
      </c>
      <c r="U23" s="147">
        <f t="shared" ref="U23:U52" si="5">S23-L23</f>
        <v>7.6399999999999988</v>
      </c>
      <c r="V23" s="170">
        <f t="shared" ref="V23:V52" si="6">IF((L23)=0,"",(U23/L23))</f>
        <v>0.91169451073985652</v>
      </c>
      <c r="X23" s="181">
        <v>16.239999999999998</v>
      </c>
      <c r="Y23" s="151">
        <v>1</v>
      </c>
      <c r="Z23" s="168">
        <f t="shared" ref="Z23:Z28" si="7">Y23*X23</f>
        <v>16.239999999999998</v>
      </c>
      <c r="AB23" s="181">
        <f>'App. 2-Z_Tariff 2018'!$D$88</f>
        <v>16.61</v>
      </c>
      <c r="AC23" s="151">
        <v>1</v>
      </c>
      <c r="AD23" s="168">
        <f t="shared" ref="AD23:AD28" si="8">AC23*AB23</f>
        <v>16.61</v>
      </c>
      <c r="AF23" s="147">
        <f t="shared" ref="AF23:AF52" si="9">AD23-Z23</f>
        <v>0.37000000000000099</v>
      </c>
      <c r="AG23" s="170">
        <f t="shared" ref="AG23:AG52" si="10">IF((Z23)=0,"",(AF23/Z23))</f>
        <v>2.2783251231527156E-2</v>
      </c>
      <c r="AI23" s="147">
        <f t="shared" ref="AI23:AI52" si="11">AD23-AZ23</f>
        <v>-0.39000000000000057</v>
      </c>
      <c r="AJ23" s="170">
        <f t="shared" ref="AJ23:AJ52" si="12">IF((AD23)=0,"",(AI23/AD23))</f>
        <v>-2.3479831426851328E-2</v>
      </c>
      <c r="AL23" s="181">
        <f>'App. 2-Z_Tariff 2019'!$D$84</f>
        <v>17.07</v>
      </c>
      <c r="AM23" s="151">
        <v>1</v>
      </c>
      <c r="AN23" s="168">
        <f t="shared" ref="AN23:AN28" si="13">AM23*AL23</f>
        <v>17.07</v>
      </c>
      <c r="AP23" s="147">
        <f t="shared" ref="AP23:AP52" si="14">AN23-AD23</f>
        <v>0.46000000000000085</v>
      </c>
      <c r="AQ23" s="170">
        <f t="shared" ref="AQ23:AQ52" si="15">IF((AD23)=0,"",(AP23/AD23))</f>
        <v>2.7694160144491324E-2</v>
      </c>
      <c r="AS23" s="147">
        <f t="shared" ref="AS23:AS52" si="16">AN23-BD23</f>
        <v>-0.30000000000000071</v>
      </c>
      <c r="AT23" s="170">
        <f t="shared" ref="AT23:AT28" si="17">IF((AN23)=0,"",(AS23/AN23))</f>
        <v>-1.7574692442882289E-2</v>
      </c>
      <c r="AX23" s="181">
        <v>17</v>
      </c>
      <c r="AY23" s="151">
        <v>1</v>
      </c>
      <c r="AZ23" s="168">
        <f t="shared" ref="AZ23:AZ28" si="18">AY23*AX23</f>
        <v>17</v>
      </c>
      <c r="BB23" s="181">
        <v>17.37</v>
      </c>
      <c r="BC23" s="151">
        <v>1</v>
      </c>
      <c r="BD23" s="168">
        <f t="shared" ref="BD23:BD28" si="19">BC23*BB23</f>
        <v>17.37</v>
      </c>
    </row>
    <row r="24" spans="2:56" s="6" customFormat="1" hidden="1" x14ac:dyDescent="0.35">
      <c r="B24" s="6" t="s">
        <v>53</v>
      </c>
      <c r="D24" s="28" t="s">
        <v>15</v>
      </c>
      <c r="E24" s="27"/>
      <c r="F24" s="169">
        <v>0.43</v>
      </c>
      <c r="G24" s="152">
        <v>1</v>
      </c>
      <c r="H24" s="168">
        <f t="shared" si="0"/>
        <v>0.43</v>
      </c>
      <c r="J24" s="169">
        <v>0.43</v>
      </c>
      <c r="K24" s="151">
        <v>1</v>
      </c>
      <c r="L24" s="168">
        <f t="shared" si="1"/>
        <v>0.43</v>
      </c>
      <c r="N24" s="147">
        <f t="shared" si="2"/>
        <v>0</v>
      </c>
      <c r="O24" s="170">
        <f t="shared" si="3"/>
        <v>0</v>
      </c>
      <c r="Q24" s="169">
        <v>0</v>
      </c>
      <c r="R24" s="151">
        <v>1</v>
      </c>
      <c r="S24" s="168">
        <f t="shared" si="4"/>
        <v>0</v>
      </c>
      <c r="U24" s="147">
        <f t="shared" si="5"/>
        <v>-0.43</v>
      </c>
      <c r="V24" s="170">
        <f t="shared" si="6"/>
        <v>-1</v>
      </c>
      <c r="X24" s="169">
        <v>0</v>
      </c>
      <c r="Y24" s="151">
        <v>1</v>
      </c>
      <c r="Z24" s="168">
        <f t="shared" si="7"/>
        <v>0</v>
      </c>
      <c r="AB24" s="169">
        <v>0</v>
      </c>
      <c r="AC24" s="151">
        <v>1</v>
      </c>
      <c r="AD24" s="168">
        <f t="shared" si="8"/>
        <v>0</v>
      </c>
      <c r="AF24" s="147">
        <f t="shared" si="9"/>
        <v>0</v>
      </c>
      <c r="AG24" s="170" t="str">
        <f t="shared" si="10"/>
        <v/>
      </c>
      <c r="AI24" s="147">
        <f t="shared" si="11"/>
        <v>0</v>
      </c>
      <c r="AJ24" s="170" t="str">
        <f t="shared" si="12"/>
        <v/>
      </c>
      <c r="AL24" s="169">
        <v>0</v>
      </c>
      <c r="AM24" s="151">
        <v>1</v>
      </c>
      <c r="AN24" s="168">
        <f t="shared" si="13"/>
        <v>0</v>
      </c>
      <c r="AP24" s="147">
        <f t="shared" si="14"/>
        <v>0</v>
      </c>
      <c r="AQ24" s="170" t="str">
        <f t="shared" si="15"/>
        <v/>
      </c>
      <c r="AS24" s="147">
        <f t="shared" si="16"/>
        <v>0</v>
      </c>
      <c r="AT24" s="170" t="str">
        <f t="shared" si="17"/>
        <v/>
      </c>
      <c r="AX24" s="169">
        <v>0</v>
      </c>
      <c r="AY24" s="151">
        <v>1</v>
      </c>
      <c r="AZ24" s="168">
        <f t="shared" si="18"/>
        <v>0</v>
      </c>
      <c r="BB24" s="169">
        <v>0</v>
      </c>
      <c r="BC24" s="151">
        <v>1</v>
      </c>
      <c r="BD24" s="168">
        <f t="shared" si="19"/>
        <v>0</v>
      </c>
    </row>
    <row r="25" spans="2:56" s="6" customFormat="1" hidden="1" x14ac:dyDescent="0.35">
      <c r="B25" s="6" t="s">
        <v>52</v>
      </c>
      <c r="D25" s="28" t="s">
        <v>15</v>
      </c>
      <c r="E25" s="27"/>
      <c r="F25" s="169">
        <v>2.4900000000000002</v>
      </c>
      <c r="G25" s="152">
        <v>1</v>
      </c>
      <c r="H25" s="168">
        <f t="shared" si="0"/>
        <v>2.4900000000000002</v>
      </c>
      <c r="J25" s="169">
        <v>2.4900000000000002</v>
      </c>
      <c r="K25" s="151">
        <v>1</v>
      </c>
      <c r="L25" s="168">
        <f t="shared" si="1"/>
        <v>2.4900000000000002</v>
      </c>
      <c r="N25" s="147">
        <f t="shared" si="2"/>
        <v>0</v>
      </c>
      <c r="O25" s="170">
        <f t="shared" si="3"/>
        <v>0</v>
      </c>
      <c r="Q25" s="169">
        <v>0</v>
      </c>
      <c r="R25" s="151">
        <v>1</v>
      </c>
      <c r="S25" s="168">
        <f t="shared" si="4"/>
        <v>0</v>
      </c>
      <c r="U25" s="147">
        <f t="shared" si="5"/>
        <v>-2.4900000000000002</v>
      </c>
      <c r="V25" s="170">
        <f t="shared" si="6"/>
        <v>-1</v>
      </c>
      <c r="X25" s="169">
        <v>0</v>
      </c>
      <c r="Y25" s="151">
        <v>1</v>
      </c>
      <c r="Z25" s="168">
        <f t="shared" si="7"/>
        <v>0</v>
      </c>
      <c r="AB25" s="169">
        <v>0</v>
      </c>
      <c r="AC25" s="151">
        <v>1</v>
      </c>
      <c r="AD25" s="168">
        <f t="shared" si="8"/>
        <v>0</v>
      </c>
      <c r="AF25" s="147">
        <f t="shared" si="9"/>
        <v>0</v>
      </c>
      <c r="AG25" s="170" t="str">
        <f t="shared" si="10"/>
        <v/>
      </c>
      <c r="AI25" s="147">
        <f t="shared" si="11"/>
        <v>0</v>
      </c>
      <c r="AJ25" s="170" t="str">
        <f t="shared" si="12"/>
        <v/>
      </c>
      <c r="AL25" s="169">
        <v>0</v>
      </c>
      <c r="AM25" s="151">
        <v>1</v>
      </c>
      <c r="AN25" s="168">
        <f t="shared" si="13"/>
        <v>0</v>
      </c>
      <c r="AP25" s="147">
        <f t="shared" si="14"/>
        <v>0</v>
      </c>
      <c r="AQ25" s="170" t="str">
        <f t="shared" si="15"/>
        <v/>
      </c>
      <c r="AS25" s="147">
        <f t="shared" si="16"/>
        <v>0</v>
      </c>
      <c r="AT25" s="170" t="str">
        <f t="shared" si="17"/>
        <v/>
      </c>
      <c r="AX25" s="169">
        <v>0</v>
      </c>
      <c r="AY25" s="151">
        <v>1</v>
      </c>
      <c r="AZ25" s="168">
        <f t="shared" si="18"/>
        <v>0</v>
      </c>
      <c r="BB25" s="169">
        <v>0</v>
      </c>
      <c r="BC25" s="151">
        <v>1</v>
      </c>
      <c r="BD25" s="168">
        <f t="shared" si="19"/>
        <v>0</v>
      </c>
    </row>
    <row r="26" spans="2:56" s="6" customFormat="1" hidden="1" x14ac:dyDescent="0.35">
      <c r="B26" s="191"/>
      <c r="D26" s="28" t="s">
        <v>13</v>
      </c>
      <c r="E26" s="27"/>
      <c r="F26" s="169"/>
      <c r="G26" s="152">
        <f>$D$19</f>
        <v>2686</v>
      </c>
      <c r="H26" s="168">
        <f t="shared" si="0"/>
        <v>0</v>
      </c>
      <c r="J26" s="169"/>
      <c r="K26" s="152">
        <f>$D$19</f>
        <v>2686</v>
      </c>
      <c r="L26" s="168">
        <f t="shared" si="1"/>
        <v>0</v>
      </c>
      <c r="N26" s="147">
        <f t="shared" si="2"/>
        <v>0</v>
      </c>
      <c r="O26" s="170" t="str">
        <f t="shared" si="3"/>
        <v/>
      </c>
      <c r="Q26" s="169"/>
      <c r="R26" s="152">
        <f>$D$19</f>
        <v>2686</v>
      </c>
      <c r="S26" s="168">
        <f t="shared" si="4"/>
        <v>0</v>
      </c>
      <c r="U26" s="147">
        <f t="shared" si="5"/>
        <v>0</v>
      </c>
      <c r="V26" s="170" t="str">
        <f t="shared" si="6"/>
        <v/>
      </c>
      <c r="X26" s="169"/>
      <c r="Y26" s="152">
        <f>$D$19</f>
        <v>2686</v>
      </c>
      <c r="Z26" s="168">
        <f t="shared" si="7"/>
        <v>0</v>
      </c>
      <c r="AB26" s="169"/>
      <c r="AC26" s="152">
        <f>$D$19</f>
        <v>2686</v>
      </c>
      <c r="AD26" s="168">
        <f t="shared" si="8"/>
        <v>0</v>
      </c>
      <c r="AF26" s="147">
        <f t="shared" si="9"/>
        <v>0</v>
      </c>
      <c r="AG26" s="170" t="str">
        <f t="shared" si="10"/>
        <v/>
      </c>
      <c r="AI26" s="147">
        <f t="shared" si="11"/>
        <v>0</v>
      </c>
      <c r="AJ26" s="170" t="str">
        <f t="shared" si="12"/>
        <v/>
      </c>
      <c r="AL26" s="169"/>
      <c r="AM26" s="152">
        <f>$D$19</f>
        <v>2686</v>
      </c>
      <c r="AN26" s="168">
        <f t="shared" si="13"/>
        <v>0</v>
      </c>
      <c r="AP26" s="147">
        <f t="shared" si="14"/>
        <v>0</v>
      </c>
      <c r="AQ26" s="170" t="str">
        <f t="shared" si="15"/>
        <v/>
      </c>
      <c r="AS26" s="147">
        <f t="shared" si="16"/>
        <v>0</v>
      </c>
      <c r="AT26" s="170" t="str">
        <f t="shared" si="17"/>
        <v/>
      </c>
      <c r="AX26" s="169"/>
      <c r="AY26" s="152">
        <f>$D$19</f>
        <v>2686</v>
      </c>
      <c r="AZ26" s="168">
        <f t="shared" si="18"/>
        <v>0</v>
      </c>
      <c r="BB26" s="169"/>
      <c r="BC26" s="152">
        <f>$D$19</f>
        <v>2686</v>
      </c>
      <c r="BD26" s="168">
        <f t="shared" si="19"/>
        <v>0</v>
      </c>
    </row>
    <row r="27" spans="2:56" s="6" customFormat="1" x14ac:dyDescent="0.35">
      <c r="B27" s="6" t="s">
        <v>14</v>
      </c>
      <c r="D27" s="28" t="s">
        <v>13</v>
      </c>
      <c r="E27" s="27"/>
      <c r="F27" s="169">
        <v>1.7000000000000001E-2</v>
      </c>
      <c r="G27" s="152">
        <f>$D$19</f>
        <v>2686</v>
      </c>
      <c r="H27" s="168">
        <f t="shared" si="0"/>
        <v>45.662000000000006</v>
      </c>
      <c r="J27" s="169">
        <f>F27</f>
        <v>1.7000000000000001E-2</v>
      </c>
      <c r="K27" s="152">
        <f>$G27</f>
        <v>2686</v>
      </c>
      <c r="L27" s="168">
        <f t="shared" si="1"/>
        <v>45.662000000000006</v>
      </c>
      <c r="N27" s="147">
        <f t="shared" si="2"/>
        <v>0</v>
      </c>
      <c r="O27" s="170">
        <f t="shared" si="3"/>
        <v>0</v>
      </c>
      <c r="Q27" s="169">
        <v>1.5699999999999999E-2</v>
      </c>
      <c r="R27" s="152">
        <f>$G27</f>
        <v>2686</v>
      </c>
      <c r="S27" s="168">
        <f t="shared" si="4"/>
        <v>42.170199999999994</v>
      </c>
      <c r="U27" s="147">
        <f t="shared" si="5"/>
        <v>-3.491800000000012</v>
      </c>
      <c r="V27" s="170">
        <f t="shared" si="6"/>
        <v>-7.6470588235294373E-2</v>
      </c>
      <c r="X27" s="169">
        <v>1.61E-2</v>
      </c>
      <c r="Y27" s="152">
        <f>$G27</f>
        <v>2686</v>
      </c>
      <c r="Z27" s="168">
        <f t="shared" si="7"/>
        <v>43.244599999999998</v>
      </c>
      <c r="AB27" s="169">
        <f>'App. 2-Z_Tariff 2018'!$D$90</f>
        <v>1.67E-2</v>
      </c>
      <c r="AC27" s="152">
        <f>$G27</f>
        <v>2686</v>
      </c>
      <c r="AD27" s="168">
        <f t="shared" si="8"/>
        <v>44.856200000000001</v>
      </c>
      <c r="AF27" s="147">
        <f t="shared" si="9"/>
        <v>1.6116000000000028</v>
      </c>
      <c r="AG27" s="170">
        <f t="shared" si="10"/>
        <v>3.7267080745341678E-2</v>
      </c>
      <c r="AI27" s="147">
        <f t="shared" si="11"/>
        <v>-1.0743999999999971</v>
      </c>
      <c r="AJ27" s="170">
        <f t="shared" si="12"/>
        <v>-2.3952095808383169E-2</v>
      </c>
      <c r="AL27" s="169">
        <f>'App. 2-Z_Tariff 2019'!$D$86</f>
        <v>1.7399999999999999E-2</v>
      </c>
      <c r="AM27" s="152">
        <f>$G27</f>
        <v>2686</v>
      </c>
      <c r="AN27" s="168">
        <f t="shared" si="13"/>
        <v>46.736399999999996</v>
      </c>
      <c r="AP27" s="147">
        <f t="shared" si="14"/>
        <v>1.880199999999995</v>
      </c>
      <c r="AQ27" s="170">
        <f t="shared" si="15"/>
        <v>4.1916167664670545E-2</v>
      </c>
      <c r="AS27" s="147">
        <f t="shared" si="16"/>
        <v>-0.80580000000000496</v>
      </c>
      <c r="AT27" s="170">
        <f t="shared" si="17"/>
        <v>-1.7241379310344935E-2</v>
      </c>
      <c r="AX27" s="169">
        <v>1.7100000000000001E-2</v>
      </c>
      <c r="AY27" s="152">
        <f>$G27</f>
        <v>2686</v>
      </c>
      <c r="AZ27" s="168">
        <f t="shared" si="18"/>
        <v>45.930599999999998</v>
      </c>
      <c r="BB27" s="169">
        <v>1.77E-2</v>
      </c>
      <c r="BC27" s="152">
        <f>$G27</f>
        <v>2686</v>
      </c>
      <c r="BD27" s="168">
        <f t="shared" si="19"/>
        <v>47.542200000000001</v>
      </c>
    </row>
    <row r="28" spans="2:56" s="6" customFormat="1" hidden="1" x14ac:dyDescent="0.35">
      <c r="B28" s="226" t="str">
        <f>'App.2-W_(Resi)'!B28</f>
        <v>2015 Oct-Dec Recovery</v>
      </c>
      <c r="D28" s="28" t="s">
        <v>15</v>
      </c>
      <c r="E28" s="27"/>
      <c r="F28" s="169"/>
      <c r="G28" s="152">
        <v>1</v>
      </c>
      <c r="H28" s="168">
        <f t="shared" si="0"/>
        <v>0</v>
      </c>
      <c r="J28" s="169">
        <v>0</v>
      </c>
      <c r="K28" s="152">
        <f>$G28</f>
        <v>1</v>
      </c>
      <c r="L28" s="168">
        <f t="shared" si="1"/>
        <v>0</v>
      </c>
      <c r="N28" s="147">
        <f t="shared" si="2"/>
        <v>0</v>
      </c>
      <c r="O28" s="170" t="str">
        <f t="shared" si="3"/>
        <v/>
      </c>
      <c r="Q28" s="169">
        <v>1.6</v>
      </c>
      <c r="R28" s="152">
        <f>$G28</f>
        <v>1</v>
      </c>
      <c r="S28" s="168">
        <f t="shared" si="4"/>
        <v>1.6</v>
      </c>
      <c r="U28" s="147">
        <f t="shared" si="5"/>
        <v>1.6</v>
      </c>
      <c r="V28" s="170" t="str">
        <f t="shared" si="6"/>
        <v/>
      </c>
      <c r="X28" s="169">
        <v>0</v>
      </c>
      <c r="Y28" s="152">
        <f>$G28</f>
        <v>1</v>
      </c>
      <c r="Z28" s="168">
        <f t="shared" si="7"/>
        <v>0</v>
      </c>
      <c r="AB28" s="169"/>
      <c r="AC28" s="152">
        <f>$G28</f>
        <v>1</v>
      </c>
      <c r="AD28" s="168">
        <f t="shared" si="8"/>
        <v>0</v>
      </c>
      <c r="AF28" s="147">
        <f t="shared" si="9"/>
        <v>0</v>
      </c>
      <c r="AG28" s="225" t="str">
        <f t="shared" si="10"/>
        <v/>
      </c>
      <c r="AI28" s="147">
        <f t="shared" si="11"/>
        <v>0</v>
      </c>
      <c r="AJ28" s="225" t="str">
        <f t="shared" si="12"/>
        <v/>
      </c>
      <c r="AL28" s="169"/>
      <c r="AM28" s="152">
        <f>$G28</f>
        <v>1</v>
      </c>
      <c r="AN28" s="168">
        <f t="shared" si="13"/>
        <v>0</v>
      </c>
      <c r="AP28" s="147">
        <f t="shared" si="14"/>
        <v>0</v>
      </c>
      <c r="AQ28" s="225" t="str">
        <f t="shared" si="15"/>
        <v/>
      </c>
      <c r="AS28" s="147">
        <f t="shared" si="16"/>
        <v>0</v>
      </c>
      <c r="AT28" s="225" t="str">
        <f t="shared" si="17"/>
        <v/>
      </c>
      <c r="AX28" s="169">
        <v>0</v>
      </c>
      <c r="AY28" s="152">
        <f>$G28</f>
        <v>1</v>
      </c>
      <c r="AZ28" s="168">
        <f t="shared" si="18"/>
        <v>0</v>
      </c>
      <c r="BB28" s="169">
        <v>0</v>
      </c>
      <c r="BC28" s="152">
        <f>$G28</f>
        <v>1</v>
      </c>
      <c r="BD28" s="168">
        <f t="shared" si="19"/>
        <v>0</v>
      </c>
    </row>
    <row r="29" spans="2:56" s="7" customFormat="1" ht="13.15" x14ac:dyDescent="0.35">
      <c r="B29" s="189" t="s">
        <v>50</v>
      </c>
      <c r="C29" s="165"/>
      <c r="D29" s="188"/>
      <c r="E29" s="165"/>
      <c r="F29" s="187"/>
      <c r="G29" s="186"/>
      <c r="H29" s="183">
        <f>SUM(H23:H28)</f>
        <v>56.962000000000003</v>
      </c>
      <c r="I29" s="172"/>
      <c r="J29" s="185"/>
      <c r="K29" s="184"/>
      <c r="L29" s="183">
        <f>SUM(L23:L28)</f>
        <v>56.962000000000003</v>
      </c>
      <c r="M29" s="172"/>
      <c r="N29" s="161">
        <f t="shared" si="2"/>
        <v>0</v>
      </c>
      <c r="O29" s="160">
        <f t="shared" si="3"/>
        <v>0</v>
      </c>
      <c r="Q29" s="185"/>
      <c r="R29" s="184"/>
      <c r="S29" s="183">
        <f>SUM(S23:S28)</f>
        <v>59.790199999999992</v>
      </c>
      <c r="T29" s="172"/>
      <c r="U29" s="161">
        <f t="shared" si="5"/>
        <v>2.8281999999999883</v>
      </c>
      <c r="V29" s="160">
        <f t="shared" si="6"/>
        <v>4.9650644289175032E-2</v>
      </c>
      <c r="X29" s="185"/>
      <c r="Y29" s="184"/>
      <c r="Z29" s="183">
        <f>SUM(Z23:Z28)</f>
        <v>59.4846</v>
      </c>
      <c r="AA29" s="172"/>
      <c r="AB29" s="185"/>
      <c r="AC29" s="184"/>
      <c r="AD29" s="183">
        <f>SUM(AD23:AD28)</f>
        <v>61.466200000000001</v>
      </c>
      <c r="AE29" s="172"/>
      <c r="AF29" s="161">
        <f t="shared" si="9"/>
        <v>1.9816000000000003</v>
      </c>
      <c r="AG29" s="160">
        <f t="shared" si="10"/>
        <v>3.3312823823308892E-2</v>
      </c>
      <c r="AI29" s="161">
        <f t="shared" si="11"/>
        <v>-1.4643999999999977</v>
      </c>
      <c r="AJ29" s="160">
        <f t="shared" si="12"/>
        <v>-2.3824475890814753E-2</v>
      </c>
      <c r="AL29" s="185"/>
      <c r="AM29" s="184"/>
      <c r="AN29" s="183">
        <f>SUM(AN23:AN28)</f>
        <v>63.806399999999996</v>
      </c>
      <c r="AO29" s="172"/>
      <c r="AP29" s="161">
        <f t="shared" si="14"/>
        <v>2.3401999999999958</v>
      </c>
      <c r="AQ29" s="160">
        <f t="shared" si="15"/>
        <v>3.8072957169956755E-2</v>
      </c>
      <c r="AS29" s="161">
        <f t="shared" si="16"/>
        <v>-1.1058000000000021</v>
      </c>
      <c r="AT29" s="160" t="str">
        <f>IF((AM29)=0,"",(AS29/AM29))</f>
        <v/>
      </c>
      <c r="AX29" s="185"/>
      <c r="AY29" s="184"/>
      <c r="AZ29" s="183">
        <f>SUM(AZ23:AZ28)</f>
        <v>62.930599999999998</v>
      </c>
      <c r="BA29" s="172"/>
      <c r="BB29" s="185"/>
      <c r="BC29" s="184"/>
      <c r="BD29" s="183">
        <f>SUM(BD23:BD28)</f>
        <v>64.912199999999999</v>
      </c>
    </row>
    <row r="30" spans="2:56" s="6" customFormat="1" ht="25.5" hidden="1" x14ac:dyDescent="0.35">
      <c r="B30" s="180" t="s">
        <v>49</v>
      </c>
      <c r="D30" s="28" t="s">
        <v>13</v>
      </c>
      <c r="E30" s="27"/>
      <c r="F30" s="169">
        <v>2.9999999999999997E-4</v>
      </c>
      <c r="G30" s="152">
        <f t="shared" ref="G30:G36" si="20">$D$19</f>
        <v>2686</v>
      </c>
      <c r="H30" s="168">
        <f t="shared" ref="H30:H38" si="21">G30*F30</f>
        <v>0.80579999999999996</v>
      </c>
      <c r="J30" s="169">
        <v>2.9999999999999997E-4</v>
      </c>
      <c r="K30" s="152">
        <f t="shared" ref="K30:K36" si="22">$G30</f>
        <v>2686</v>
      </c>
      <c r="L30" s="168">
        <f t="shared" ref="L30:L38" si="23">K30*J30</f>
        <v>0.80579999999999996</v>
      </c>
      <c r="N30" s="147">
        <f t="shared" si="2"/>
        <v>0</v>
      </c>
      <c r="O30" s="170">
        <f t="shared" si="3"/>
        <v>0</v>
      </c>
      <c r="Q30" s="169">
        <v>0</v>
      </c>
      <c r="R30" s="152">
        <f t="shared" ref="R30:R36" si="24">$G30</f>
        <v>2686</v>
      </c>
      <c r="S30" s="168">
        <f t="shared" ref="S30:S38" si="25">R30*Q30</f>
        <v>0</v>
      </c>
      <c r="U30" s="147">
        <f t="shared" si="5"/>
        <v>-0.80579999999999996</v>
      </c>
      <c r="V30" s="170">
        <f t="shared" si="6"/>
        <v>-1</v>
      </c>
      <c r="X30" s="169">
        <v>0</v>
      </c>
      <c r="Y30" s="152">
        <f t="shared" ref="Y30:Y36" si="26">$G30</f>
        <v>2686</v>
      </c>
      <c r="Z30" s="168">
        <f t="shared" ref="Z30:Z38" si="27">Y30*X30</f>
        <v>0</v>
      </c>
      <c r="AB30" s="169">
        <v>0</v>
      </c>
      <c r="AC30" s="152">
        <f t="shared" ref="AC30:AC36" si="28">$G30</f>
        <v>2686</v>
      </c>
      <c r="AD30" s="168">
        <f t="shared" ref="AD30:AD38" si="29">AC30*AB30</f>
        <v>0</v>
      </c>
      <c r="AF30" s="147">
        <f t="shared" si="9"/>
        <v>0</v>
      </c>
      <c r="AG30" s="170" t="str">
        <f t="shared" si="10"/>
        <v/>
      </c>
      <c r="AI30" s="147">
        <f t="shared" si="11"/>
        <v>0</v>
      </c>
      <c r="AJ30" s="170" t="str">
        <f t="shared" si="12"/>
        <v/>
      </c>
      <c r="AL30" s="169">
        <v>0</v>
      </c>
      <c r="AM30" s="152">
        <f t="shared" ref="AM30:AM36" si="30">$G30</f>
        <v>2686</v>
      </c>
      <c r="AN30" s="168">
        <f t="shared" ref="AN30:AN38" si="31">AM30*AL30</f>
        <v>0</v>
      </c>
      <c r="AP30" s="147">
        <f t="shared" si="14"/>
        <v>0</v>
      </c>
      <c r="AQ30" s="170" t="str">
        <f t="shared" si="15"/>
        <v/>
      </c>
      <c r="AS30" s="147">
        <f t="shared" si="16"/>
        <v>0</v>
      </c>
      <c r="AT30" s="170" t="str">
        <f t="shared" ref="AT30:AT52" si="32">IF((AN30)=0,"",(AS30/AN30))</f>
        <v/>
      </c>
      <c r="AX30" s="169">
        <f t="shared" ref="AX30:AX38" si="33">AB30</f>
        <v>0</v>
      </c>
      <c r="AY30" s="152">
        <f t="shared" ref="AY30:AY36" si="34">$G30</f>
        <v>2686</v>
      </c>
      <c r="AZ30" s="168">
        <f t="shared" ref="AZ30:AZ38" si="35">AY30*AX30</f>
        <v>0</v>
      </c>
      <c r="BB30" s="169">
        <f t="shared" ref="BB30:BB38" si="36">AX30</f>
        <v>0</v>
      </c>
      <c r="BC30" s="152">
        <f t="shared" ref="BC30:BC36" si="37">$G30</f>
        <v>2686</v>
      </c>
      <c r="BD30" s="168">
        <f t="shared" ref="BD30:BD38" si="38">BC30*BB30</f>
        <v>0</v>
      </c>
    </row>
    <row r="31" spans="2:56" s="6" customFormat="1" ht="25.5" x14ac:dyDescent="0.35">
      <c r="B31" s="180" t="s">
        <v>46</v>
      </c>
      <c r="D31" s="28" t="s">
        <v>13</v>
      </c>
      <c r="E31" s="27"/>
      <c r="F31" s="169"/>
      <c r="G31" s="152">
        <f t="shared" si="20"/>
        <v>2686</v>
      </c>
      <c r="H31" s="168">
        <f t="shared" si="21"/>
        <v>0</v>
      </c>
      <c r="I31" s="179"/>
      <c r="J31" s="169"/>
      <c r="K31" s="152">
        <f t="shared" si="22"/>
        <v>2686</v>
      </c>
      <c r="L31" s="168">
        <f t="shared" si="23"/>
        <v>0</v>
      </c>
      <c r="M31" s="178"/>
      <c r="N31" s="147">
        <f t="shared" si="2"/>
        <v>0</v>
      </c>
      <c r="O31" s="170" t="str">
        <f t="shared" si="3"/>
        <v/>
      </c>
      <c r="Q31" s="169">
        <v>6.2668691405646593E-4</v>
      </c>
      <c r="R31" s="152">
        <f t="shared" si="24"/>
        <v>2686</v>
      </c>
      <c r="S31" s="168">
        <f t="shared" si="25"/>
        <v>1.6832810511556675</v>
      </c>
      <c r="T31" s="178"/>
      <c r="U31" s="147">
        <f t="shared" si="5"/>
        <v>1.6832810511556675</v>
      </c>
      <c r="V31" s="170" t="str">
        <f t="shared" si="6"/>
        <v/>
      </c>
      <c r="X31" s="169">
        <f>Q31</f>
        <v>6.2668691405646593E-4</v>
      </c>
      <c r="Y31" s="152">
        <f t="shared" si="26"/>
        <v>2686</v>
      </c>
      <c r="Z31" s="168">
        <f t="shared" si="27"/>
        <v>1.6832810511556675</v>
      </c>
      <c r="AA31" s="178"/>
      <c r="AB31" s="169">
        <f>X31</f>
        <v>6.2668691405646593E-4</v>
      </c>
      <c r="AC31" s="152">
        <f t="shared" si="28"/>
        <v>2686</v>
      </c>
      <c r="AD31" s="168">
        <f t="shared" si="29"/>
        <v>1.6832810511556675</v>
      </c>
      <c r="AE31" s="178"/>
      <c r="AF31" s="147">
        <f t="shared" si="9"/>
        <v>0</v>
      </c>
      <c r="AG31" s="170">
        <f t="shared" si="10"/>
        <v>0</v>
      </c>
      <c r="AI31" s="147">
        <f t="shared" si="11"/>
        <v>0</v>
      </c>
      <c r="AJ31" s="170">
        <f t="shared" si="12"/>
        <v>0</v>
      </c>
      <c r="AL31" s="169">
        <f>AB31</f>
        <v>6.2668691405646593E-4</v>
      </c>
      <c r="AM31" s="152">
        <f t="shared" si="30"/>
        <v>2686</v>
      </c>
      <c r="AN31" s="168">
        <f t="shared" si="31"/>
        <v>1.6832810511556675</v>
      </c>
      <c r="AO31" s="178"/>
      <c r="AP31" s="147">
        <f t="shared" si="14"/>
        <v>0</v>
      </c>
      <c r="AQ31" s="170">
        <f t="shared" si="15"/>
        <v>0</v>
      </c>
      <c r="AS31" s="147">
        <f t="shared" si="16"/>
        <v>0</v>
      </c>
      <c r="AT31" s="170">
        <f t="shared" si="32"/>
        <v>0</v>
      </c>
      <c r="AX31" s="169">
        <f t="shared" si="33"/>
        <v>6.2668691405646593E-4</v>
      </c>
      <c r="AY31" s="152">
        <f t="shared" si="34"/>
        <v>2686</v>
      </c>
      <c r="AZ31" s="168">
        <f t="shared" si="35"/>
        <v>1.6832810511556675</v>
      </c>
      <c r="BA31" s="178"/>
      <c r="BB31" s="169">
        <f t="shared" si="36"/>
        <v>6.2668691405646593E-4</v>
      </c>
      <c r="BC31" s="152">
        <f t="shared" si="37"/>
        <v>2686</v>
      </c>
      <c r="BD31" s="168">
        <f t="shared" si="38"/>
        <v>1.6832810511556675</v>
      </c>
    </row>
    <row r="32" spans="2:56" s="6" customFormat="1" ht="25.5" x14ac:dyDescent="0.35">
      <c r="B32" s="180" t="s">
        <v>47</v>
      </c>
      <c r="D32" s="28" t="s">
        <v>13</v>
      </c>
      <c r="E32" s="27"/>
      <c r="F32" s="169"/>
      <c r="G32" s="152">
        <f t="shared" si="20"/>
        <v>2686</v>
      </c>
      <c r="H32" s="168">
        <f t="shared" si="21"/>
        <v>0</v>
      </c>
      <c r="I32" s="179"/>
      <c r="J32" s="169"/>
      <c r="K32" s="152">
        <f t="shared" si="22"/>
        <v>2686</v>
      </c>
      <c r="L32" s="168">
        <f t="shared" si="23"/>
        <v>0</v>
      </c>
      <c r="M32" s="178"/>
      <c r="N32" s="147">
        <f t="shared" si="2"/>
        <v>0</v>
      </c>
      <c r="O32" s="170" t="str">
        <f t="shared" si="3"/>
        <v/>
      </c>
      <c r="Q32" s="169">
        <v>1.3438667907529872E-3</v>
      </c>
      <c r="R32" s="152">
        <f t="shared" si="24"/>
        <v>2686</v>
      </c>
      <c r="S32" s="168">
        <f t="shared" si="25"/>
        <v>3.6096261999625234</v>
      </c>
      <c r="T32" s="178"/>
      <c r="U32" s="147">
        <f t="shared" si="5"/>
        <v>3.6096261999625234</v>
      </c>
      <c r="V32" s="170" t="str">
        <f t="shared" si="6"/>
        <v/>
      </c>
      <c r="X32" s="169">
        <f>Q32</f>
        <v>1.3438667907529872E-3</v>
      </c>
      <c r="Y32" s="152">
        <f t="shared" si="26"/>
        <v>2686</v>
      </c>
      <c r="Z32" s="168">
        <f t="shared" si="27"/>
        <v>3.6096261999625234</v>
      </c>
      <c r="AA32" s="178"/>
      <c r="AB32" s="169">
        <f>X32</f>
        <v>1.3438667907529872E-3</v>
      </c>
      <c r="AC32" s="152">
        <f t="shared" si="28"/>
        <v>2686</v>
      </c>
      <c r="AD32" s="168">
        <f t="shared" si="29"/>
        <v>3.6096261999625234</v>
      </c>
      <c r="AE32" s="178"/>
      <c r="AF32" s="147">
        <f t="shared" si="9"/>
        <v>0</v>
      </c>
      <c r="AG32" s="170">
        <f t="shared" si="10"/>
        <v>0</v>
      </c>
      <c r="AI32" s="147">
        <f t="shared" si="11"/>
        <v>0</v>
      </c>
      <c r="AJ32" s="170">
        <f t="shared" si="12"/>
        <v>0</v>
      </c>
      <c r="AL32" s="169">
        <f>AB32</f>
        <v>1.3438667907529872E-3</v>
      </c>
      <c r="AM32" s="152">
        <f t="shared" si="30"/>
        <v>2686</v>
      </c>
      <c r="AN32" s="168">
        <f t="shared" si="31"/>
        <v>3.6096261999625234</v>
      </c>
      <c r="AO32" s="178"/>
      <c r="AP32" s="147">
        <f t="shared" si="14"/>
        <v>0</v>
      </c>
      <c r="AQ32" s="170">
        <f t="shared" si="15"/>
        <v>0</v>
      </c>
      <c r="AS32" s="147">
        <f t="shared" si="16"/>
        <v>0</v>
      </c>
      <c r="AT32" s="170">
        <f t="shared" si="32"/>
        <v>0</v>
      </c>
      <c r="AX32" s="169">
        <f t="shared" si="33"/>
        <v>1.3438667907529872E-3</v>
      </c>
      <c r="AY32" s="152">
        <f t="shared" si="34"/>
        <v>2686</v>
      </c>
      <c r="AZ32" s="168">
        <f t="shared" si="35"/>
        <v>3.6096261999625234</v>
      </c>
      <c r="BA32" s="178"/>
      <c r="BB32" s="169">
        <f t="shared" si="36"/>
        <v>1.3438667907529872E-3</v>
      </c>
      <c r="BC32" s="152">
        <f t="shared" si="37"/>
        <v>2686</v>
      </c>
      <c r="BD32" s="168">
        <f t="shared" si="38"/>
        <v>3.6096261999625234</v>
      </c>
    </row>
    <row r="33" spans="2:56" s="6" customFormat="1" ht="38.25" x14ac:dyDescent="0.35">
      <c r="B33" s="180" t="str">
        <f>'App.2-W_(Resi)'!B31</f>
        <v>Deferral &amp; Variance Accounts Disposition Rate Rider for Group 2 DVAs (2015)</v>
      </c>
      <c r="D33" s="28" t="s">
        <v>13</v>
      </c>
      <c r="E33" s="27"/>
      <c r="F33" s="169"/>
      <c r="G33" s="152">
        <f t="shared" si="20"/>
        <v>2686</v>
      </c>
      <c r="H33" s="168">
        <f t="shared" si="21"/>
        <v>0</v>
      </c>
      <c r="I33" s="179"/>
      <c r="J33" s="169">
        <v>0</v>
      </c>
      <c r="K33" s="152">
        <f t="shared" si="22"/>
        <v>2686</v>
      </c>
      <c r="L33" s="168">
        <f t="shared" si="23"/>
        <v>0</v>
      </c>
      <c r="M33" s="178"/>
      <c r="N33" s="147">
        <f t="shared" si="2"/>
        <v>0</v>
      </c>
      <c r="O33" s="170" t="str">
        <f t="shared" si="3"/>
        <v/>
      </c>
      <c r="Q33" s="169">
        <v>7.2240724574972355E-5</v>
      </c>
      <c r="R33" s="152">
        <f t="shared" si="24"/>
        <v>2686</v>
      </c>
      <c r="S33" s="168">
        <f t="shared" si="25"/>
        <v>0.19403858620837575</v>
      </c>
      <c r="T33" s="178"/>
      <c r="U33" s="147">
        <f t="shared" si="5"/>
        <v>0.19403858620837575</v>
      </c>
      <c r="V33" s="170" t="str">
        <f t="shared" si="6"/>
        <v/>
      </c>
      <c r="X33" s="169">
        <f>Q33</f>
        <v>7.2240724574972355E-5</v>
      </c>
      <c r="Y33" s="152">
        <f t="shared" si="26"/>
        <v>2686</v>
      </c>
      <c r="Z33" s="168">
        <f t="shared" si="27"/>
        <v>0.19403858620837575</v>
      </c>
      <c r="AA33" s="178"/>
      <c r="AB33" s="169">
        <f>X33</f>
        <v>7.2240724574972355E-5</v>
      </c>
      <c r="AC33" s="152">
        <f t="shared" si="28"/>
        <v>2686</v>
      </c>
      <c r="AD33" s="168">
        <f t="shared" si="29"/>
        <v>0.19403858620837575</v>
      </c>
      <c r="AE33" s="178"/>
      <c r="AF33" s="147">
        <f t="shared" si="9"/>
        <v>0</v>
      </c>
      <c r="AG33" s="170">
        <f t="shared" si="10"/>
        <v>0</v>
      </c>
      <c r="AI33" s="147">
        <f t="shared" si="11"/>
        <v>0</v>
      </c>
      <c r="AJ33" s="170">
        <f t="shared" si="12"/>
        <v>0</v>
      </c>
      <c r="AL33" s="169">
        <f>AB33</f>
        <v>7.2240724574972355E-5</v>
      </c>
      <c r="AM33" s="152">
        <f t="shared" si="30"/>
        <v>2686</v>
      </c>
      <c r="AN33" s="168">
        <f t="shared" si="31"/>
        <v>0.19403858620837575</v>
      </c>
      <c r="AO33" s="178"/>
      <c r="AP33" s="147">
        <f t="shared" si="14"/>
        <v>0</v>
      </c>
      <c r="AQ33" s="170">
        <f t="shared" si="15"/>
        <v>0</v>
      </c>
      <c r="AS33" s="147">
        <f t="shared" si="16"/>
        <v>0</v>
      </c>
      <c r="AT33" s="170">
        <f t="shared" si="32"/>
        <v>0</v>
      </c>
      <c r="AX33" s="169">
        <f t="shared" si="33"/>
        <v>7.2240724574972355E-5</v>
      </c>
      <c r="AY33" s="152">
        <f t="shared" si="34"/>
        <v>2686</v>
      </c>
      <c r="AZ33" s="168">
        <f t="shared" si="35"/>
        <v>0.19403858620837575</v>
      </c>
      <c r="BA33" s="178"/>
      <c r="BB33" s="169">
        <f t="shared" si="36"/>
        <v>7.2240724574972355E-5</v>
      </c>
      <c r="BC33" s="152">
        <f t="shared" si="37"/>
        <v>2686</v>
      </c>
      <c r="BD33" s="168">
        <f t="shared" si="38"/>
        <v>0.19403858620837575</v>
      </c>
    </row>
    <row r="34" spans="2:56" s="6" customFormat="1" ht="25.5" x14ac:dyDescent="0.35">
      <c r="B34" s="180" t="s">
        <v>45</v>
      </c>
      <c r="D34" s="28" t="s">
        <v>13</v>
      </c>
      <c r="E34" s="27"/>
      <c r="F34" s="169"/>
      <c r="G34" s="152">
        <f t="shared" si="20"/>
        <v>2686</v>
      </c>
      <c r="H34" s="168">
        <f t="shared" si="21"/>
        <v>0</v>
      </c>
      <c r="I34" s="179"/>
      <c r="J34" s="169"/>
      <c r="K34" s="152">
        <f t="shared" si="22"/>
        <v>2686</v>
      </c>
      <c r="L34" s="168">
        <f t="shared" si="23"/>
        <v>0</v>
      </c>
      <c r="M34" s="178"/>
      <c r="N34" s="147">
        <f t="shared" si="2"/>
        <v>0</v>
      </c>
      <c r="O34" s="170" t="str">
        <f t="shared" si="3"/>
        <v/>
      </c>
      <c r="Q34" s="169">
        <v>1.3438667907529872E-3</v>
      </c>
      <c r="R34" s="152">
        <f t="shared" si="24"/>
        <v>2686</v>
      </c>
      <c r="S34" s="168">
        <f t="shared" si="25"/>
        <v>3.6096261999625234</v>
      </c>
      <c r="T34" s="178"/>
      <c r="U34" s="147">
        <f t="shared" si="5"/>
        <v>3.6096261999625234</v>
      </c>
      <c r="V34" s="170" t="str">
        <f t="shared" si="6"/>
        <v/>
      </c>
      <c r="X34" s="169">
        <v>0</v>
      </c>
      <c r="Y34" s="152">
        <f t="shared" si="26"/>
        <v>2686</v>
      </c>
      <c r="Z34" s="168">
        <f t="shared" si="27"/>
        <v>0</v>
      </c>
      <c r="AA34" s="178"/>
      <c r="AB34" s="169">
        <f>'App. 2-Z_Tariff 2018'!D94+'App. 2-Z_Tariff 2018'!D96</f>
        <v>-1.8E-3</v>
      </c>
      <c r="AC34" s="152">
        <f t="shared" si="28"/>
        <v>2686</v>
      </c>
      <c r="AD34" s="168">
        <f t="shared" si="29"/>
        <v>-4.8347999999999995</v>
      </c>
      <c r="AE34" s="178"/>
      <c r="AF34" s="147">
        <f t="shared" si="9"/>
        <v>-4.8347999999999995</v>
      </c>
      <c r="AG34" s="170" t="str">
        <f t="shared" si="10"/>
        <v/>
      </c>
      <c r="AI34" s="147">
        <f t="shared" si="11"/>
        <v>0</v>
      </c>
      <c r="AJ34" s="170">
        <f t="shared" si="12"/>
        <v>0</v>
      </c>
      <c r="AL34" s="169">
        <v>0</v>
      </c>
      <c r="AM34" s="152">
        <f t="shared" si="30"/>
        <v>2686</v>
      </c>
      <c r="AN34" s="168">
        <f t="shared" si="31"/>
        <v>0</v>
      </c>
      <c r="AO34" s="178"/>
      <c r="AP34" s="147">
        <f t="shared" si="14"/>
        <v>4.8347999999999995</v>
      </c>
      <c r="AQ34" s="224">
        <f t="shared" si="15"/>
        <v>-1</v>
      </c>
      <c r="AS34" s="147">
        <f t="shared" si="16"/>
        <v>4.8347999999999995</v>
      </c>
      <c r="AT34" s="170" t="str">
        <f t="shared" si="32"/>
        <v/>
      </c>
      <c r="AX34" s="169">
        <f t="shared" si="33"/>
        <v>-1.8E-3</v>
      </c>
      <c r="AY34" s="152">
        <f t="shared" si="34"/>
        <v>2686</v>
      </c>
      <c r="AZ34" s="168">
        <f t="shared" si="35"/>
        <v>-4.8347999999999995</v>
      </c>
      <c r="BA34" s="178"/>
      <c r="BB34" s="169">
        <f t="shared" si="36"/>
        <v>-1.8E-3</v>
      </c>
      <c r="BC34" s="152">
        <f t="shared" si="37"/>
        <v>2686</v>
      </c>
      <c r="BD34" s="168">
        <f t="shared" si="38"/>
        <v>-4.8347999999999995</v>
      </c>
    </row>
    <row r="35" spans="2:56" s="6" customFormat="1" ht="25.5" x14ac:dyDescent="0.35">
      <c r="B35" s="180" t="s">
        <v>44</v>
      </c>
      <c r="D35" s="28" t="s">
        <v>13</v>
      </c>
      <c r="E35" s="27"/>
      <c r="F35" s="169"/>
      <c r="G35" s="152">
        <f t="shared" si="20"/>
        <v>2686</v>
      </c>
      <c r="H35" s="168">
        <f t="shared" si="21"/>
        <v>0</v>
      </c>
      <c r="I35" s="179"/>
      <c r="J35" s="169"/>
      <c r="K35" s="152">
        <f t="shared" si="22"/>
        <v>2686</v>
      </c>
      <c r="L35" s="168">
        <f t="shared" si="23"/>
        <v>0</v>
      </c>
      <c r="M35" s="178"/>
      <c r="N35" s="147">
        <f t="shared" si="2"/>
        <v>0</v>
      </c>
      <c r="O35" s="170" t="str">
        <f t="shared" si="3"/>
        <v/>
      </c>
      <c r="Q35" s="169">
        <v>7.2240724574972355E-5</v>
      </c>
      <c r="R35" s="152">
        <f t="shared" si="24"/>
        <v>2686</v>
      </c>
      <c r="S35" s="168">
        <f t="shared" si="25"/>
        <v>0.19403858620837575</v>
      </c>
      <c r="T35" s="178"/>
      <c r="U35" s="147">
        <f t="shared" si="5"/>
        <v>0.19403858620837575</v>
      </c>
      <c r="V35" s="170" t="str">
        <f t="shared" si="6"/>
        <v/>
      </c>
      <c r="X35" s="169">
        <v>0</v>
      </c>
      <c r="Y35" s="152">
        <f t="shared" si="26"/>
        <v>2686</v>
      </c>
      <c r="Z35" s="168">
        <f t="shared" si="27"/>
        <v>0</v>
      </c>
      <c r="AA35" s="178"/>
      <c r="AB35" s="169">
        <f>'App. 2-Z_Tariff 2018'!D95</f>
        <v>-1.9E-3</v>
      </c>
      <c r="AC35" s="152">
        <f t="shared" si="28"/>
        <v>2686</v>
      </c>
      <c r="AD35" s="168">
        <f t="shared" si="29"/>
        <v>-5.1033999999999997</v>
      </c>
      <c r="AE35" s="178"/>
      <c r="AF35" s="147">
        <f t="shared" si="9"/>
        <v>-5.1033999999999997</v>
      </c>
      <c r="AG35" s="170" t="str">
        <f t="shared" si="10"/>
        <v/>
      </c>
      <c r="AI35" s="147">
        <f t="shared" si="11"/>
        <v>0</v>
      </c>
      <c r="AJ35" s="170">
        <f t="shared" si="12"/>
        <v>0</v>
      </c>
      <c r="AL35" s="169">
        <v>0</v>
      </c>
      <c r="AM35" s="152">
        <f t="shared" si="30"/>
        <v>2686</v>
      </c>
      <c r="AN35" s="168">
        <f t="shared" si="31"/>
        <v>0</v>
      </c>
      <c r="AO35" s="178"/>
      <c r="AP35" s="147">
        <f t="shared" si="14"/>
        <v>5.1033999999999997</v>
      </c>
      <c r="AQ35" s="224">
        <f t="shared" si="15"/>
        <v>-1</v>
      </c>
      <c r="AS35" s="147">
        <f t="shared" si="16"/>
        <v>5.1033999999999997</v>
      </c>
      <c r="AT35" s="170" t="str">
        <f t="shared" si="32"/>
        <v/>
      </c>
      <c r="AX35" s="169">
        <f t="shared" si="33"/>
        <v>-1.9E-3</v>
      </c>
      <c r="AY35" s="152">
        <f t="shared" si="34"/>
        <v>2686</v>
      </c>
      <c r="AZ35" s="168">
        <f t="shared" si="35"/>
        <v>-5.1033999999999997</v>
      </c>
      <c r="BA35" s="178"/>
      <c r="BB35" s="169">
        <f t="shared" si="36"/>
        <v>-1.9E-3</v>
      </c>
      <c r="BC35" s="152">
        <f t="shared" si="37"/>
        <v>2686</v>
      </c>
      <c r="BD35" s="168">
        <f t="shared" si="38"/>
        <v>-5.1033999999999997</v>
      </c>
    </row>
    <row r="36" spans="2:56" s="6" customFormat="1" hidden="1" x14ac:dyDescent="0.35">
      <c r="B36" s="148" t="s">
        <v>43</v>
      </c>
      <c r="D36" s="28" t="s">
        <v>13</v>
      </c>
      <c r="E36" s="27"/>
      <c r="F36" s="169"/>
      <c r="G36" s="152">
        <f t="shared" si="20"/>
        <v>2686</v>
      </c>
      <c r="H36" s="168">
        <f t="shared" si="21"/>
        <v>0</v>
      </c>
      <c r="J36" s="169"/>
      <c r="K36" s="152">
        <f t="shared" si="22"/>
        <v>2686</v>
      </c>
      <c r="L36" s="168">
        <f t="shared" si="23"/>
        <v>0</v>
      </c>
      <c r="N36" s="147">
        <f t="shared" si="2"/>
        <v>0</v>
      </c>
      <c r="O36" s="170" t="str">
        <f t="shared" si="3"/>
        <v/>
      </c>
      <c r="Q36" s="169"/>
      <c r="R36" s="152">
        <f t="shared" si="24"/>
        <v>2686</v>
      </c>
      <c r="S36" s="168">
        <f t="shared" si="25"/>
        <v>0</v>
      </c>
      <c r="U36" s="147">
        <f t="shared" si="5"/>
        <v>0</v>
      </c>
      <c r="V36" s="170" t="str">
        <f t="shared" si="6"/>
        <v/>
      </c>
      <c r="X36" s="169"/>
      <c r="Y36" s="152">
        <f t="shared" si="26"/>
        <v>2686</v>
      </c>
      <c r="Z36" s="168">
        <f t="shared" si="27"/>
        <v>0</v>
      </c>
      <c r="AB36" s="169"/>
      <c r="AC36" s="152">
        <f t="shared" si="28"/>
        <v>2686</v>
      </c>
      <c r="AD36" s="168">
        <f t="shared" si="29"/>
        <v>0</v>
      </c>
      <c r="AF36" s="147">
        <f t="shared" si="9"/>
        <v>0</v>
      </c>
      <c r="AG36" s="170" t="str">
        <f t="shared" si="10"/>
        <v/>
      </c>
      <c r="AI36" s="147">
        <f t="shared" si="11"/>
        <v>0</v>
      </c>
      <c r="AJ36" s="170" t="str">
        <f t="shared" si="12"/>
        <v/>
      </c>
      <c r="AL36" s="169"/>
      <c r="AM36" s="152">
        <f t="shared" si="30"/>
        <v>2686</v>
      </c>
      <c r="AN36" s="168">
        <f t="shared" si="31"/>
        <v>0</v>
      </c>
      <c r="AP36" s="147">
        <f t="shared" si="14"/>
        <v>0</v>
      </c>
      <c r="AQ36" s="170" t="str">
        <f t="shared" si="15"/>
        <v/>
      </c>
      <c r="AS36" s="147">
        <f t="shared" si="16"/>
        <v>0</v>
      </c>
      <c r="AT36" s="170" t="str">
        <f t="shared" si="32"/>
        <v/>
      </c>
      <c r="AX36" s="169">
        <f t="shared" si="33"/>
        <v>0</v>
      </c>
      <c r="AY36" s="152">
        <f t="shared" si="34"/>
        <v>2686</v>
      </c>
      <c r="AZ36" s="168">
        <f t="shared" si="35"/>
        <v>0</v>
      </c>
      <c r="BB36" s="169">
        <f t="shared" si="36"/>
        <v>0</v>
      </c>
      <c r="BC36" s="152">
        <f t="shared" si="37"/>
        <v>2686</v>
      </c>
      <c r="BD36" s="168">
        <f t="shared" si="38"/>
        <v>0</v>
      </c>
    </row>
    <row r="37" spans="2:56" s="6" customFormat="1" x14ac:dyDescent="0.35">
      <c r="B37" s="148" t="s">
        <v>42</v>
      </c>
      <c r="D37" s="28" t="s">
        <v>13</v>
      </c>
      <c r="E37" s="27"/>
      <c r="F37" s="176">
        <f>IF(ISBLANK($D$16)=TRUE, 0, IF($D$16="TOU", 0.64*F48+0.18*F49+0.18*F50, IF(AND($D$16="non-TOU", G52&gt;0), F52,F51)))</f>
        <v>8.2460000000000006E-2</v>
      </c>
      <c r="G37" s="177">
        <f>$D$19*(1+F67)-$D$19</f>
        <v>115.49799999999959</v>
      </c>
      <c r="H37" s="168">
        <f t="shared" si="21"/>
        <v>9.5239650799999662</v>
      </c>
      <c r="J37" s="176">
        <f>IF(ISBLANK($D$16)=TRUE, 0, IF($D$16="TOU", 0.64*J48+0.18*J49+0.18*J50, IF(AND($D$16="non-TOU", K52&gt;0), J52,J51)))</f>
        <v>8.2460000000000006E-2</v>
      </c>
      <c r="K37" s="177">
        <f>$D$19*(1+J67)-$D$19</f>
        <v>115.49799999999959</v>
      </c>
      <c r="L37" s="168">
        <f t="shared" si="23"/>
        <v>9.5239650799999662</v>
      </c>
      <c r="N37" s="147">
        <f t="shared" si="2"/>
        <v>0</v>
      </c>
      <c r="O37" s="170">
        <f t="shared" si="3"/>
        <v>0</v>
      </c>
      <c r="Q37" s="176">
        <f>IF(ISBLANK($D$16)=TRUE, 0, IF($D$16="TOU", 0.64*Q48+0.18*Q49+0.18*Q50, IF(AND($D$16="non-TOU", R52&gt;0), Q52,Q51)))</f>
        <v>8.2460000000000006E-2</v>
      </c>
      <c r="R37" s="177">
        <f>$D$19*(1+Q67)-$D$19</f>
        <v>130.67076301663474</v>
      </c>
      <c r="S37" s="168">
        <f t="shared" si="25"/>
        <v>10.775111118351701</v>
      </c>
      <c r="U37" s="147">
        <f t="shared" si="5"/>
        <v>1.2511460383517345</v>
      </c>
      <c r="V37" s="170">
        <f t="shared" si="6"/>
        <v>0.1313681883377652</v>
      </c>
      <c r="X37" s="176">
        <f>IF(ISBLANK($D$16)=TRUE, 0, IF($D$16="TOU", 0.64*X48+0.18*X49+0.18*X50, IF(AND($D$16="non-TOU", Y52&gt;0), X52,X51)))</f>
        <v>8.2460000000000006E-2</v>
      </c>
      <c r="Y37" s="177">
        <f>$D$19*(1+X67)-$D$19</f>
        <v>130.67076301663474</v>
      </c>
      <c r="Z37" s="168">
        <f t="shared" si="27"/>
        <v>10.775111118351701</v>
      </c>
      <c r="AB37" s="176">
        <f>IF(ISBLANK($D$16)=TRUE, 0, IF($D$16="TOU", 0.64*AB48+0.18*AB49+0.18*AB50, IF(AND($D$16="non-TOU", AC52&gt;0), AB52,AB51)))</f>
        <v>8.2460000000000006E-2</v>
      </c>
      <c r="AC37" s="177">
        <f>$D$19*(1+AB67)-$D$19</f>
        <v>130.67076301663474</v>
      </c>
      <c r="AD37" s="168">
        <f t="shared" si="29"/>
        <v>10.775111118351701</v>
      </c>
      <c r="AF37" s="147">
        <f t="shared" si="9"/>
        <v>0</v>
      </c>
      <c r="AG37" s="170">
        <f t="shared" si="10"/>
        <v>0</v>
      </c>
      <c r="AI37" s="147">
        <f t="shared" si="11"/>
        <v>0</v>
      </c>
      <c r="AJ37" s="170">
        <f t="shared" si="12"/>
        <v>0</v>
      </c>
      <c r="AL37" s="176">
        <f>IF(ISBLANK($D$16)=TRUE, 0, IF($D$16="TOU", 0.64*AL48+0.18*AL49+0.18*AL50, IF(AND($D$16="non-TOU", AM52&gt;0), AL52,AL51)))</f>
        <v>8.2460000000000006E-2</v>
      </c>
      <c r="AM37" s="177">
        <f>$D$19*(1+AL67)-$D$19</f>
        <v>130.67076301663474</v>
      </c>
      <c r="AN37" s="168">
        <f t="shared" si="31"/>
        <v>10.775111118351701</v>
      </c>
      <c r="AP37" s="147">
        <f t="shared" si="14"/>
        <v>0</v>
      </c>
      <c r="AQ37" s="170">
        <f t="shared" si="15"/>
        <v>0</v>
      </c>
      <c r="AS37" s="147">
        <f t="shared" si="16"/>
        <v>0</v>
      </c>
      <c r="AT37" s="170">
        <f t="shared" si="32"/>
        <v>0</v>
      </c>
      <c r="AX37" s="176">
        <f t="shared" si="33"/>
        <v>8.2460000000000006E-2</v>
      </c>
      <c r="AY37" s="177">
        <f>$D$19*(1+AX67)-$D$19</f>
        <v>130.67076301663474</v>
      </c>
      <c r="AZ37" s="168">
        <f t="shared" si="35"/>
        <v>10.775111118351701</v>
      </c>
      <c r="BB37" s="176">
        <f t="shared" si="36"/>
        <v>8.2460000000000006E-2</v>
      </c>
      <c r="BC37" s="177">
        <f>$D$19*(1+BB67)-$D$19</f>
        <v>130.67076301663474</v>
      </c>
      <c r="BD37" s="168">
        <f t="shared" si="38"/>
        <v>10.775111118351701</v>
      </c>
    </row>
    <row r="38" spans="2:56" s="6" customFormat="1" x14ac:dyDescent="0.35">
      <c r="B38" s="148" t="s">
        <v>41</v>
      </c>
      <c r="D38" s="28" t="s">
        <v>15</v>
      </c>
      <c r="E38" s="27"/>
      <c r="F38" s="176">
        <v>0.79</v>
      </c>
      <c r="G38" s="152">
        <v>1</v>
      </c>
      <c r="H38" s="168">
        <f t="shared" si="21"/>
        <v>0.79</v>
      </c>
      <c r="J38" s="176">
        <v>0.79</v>
      </c>
      <c r="K38" s="152">
        <v>1</v>
      </c>
      <c r="L38" s="168">
        <f t="shared" si="23"/>
        <v>0.79</v>
      </c>
      <c r="N38" s="147">
        <f t="shared" si="2"/>
        <v>0</v>
      </c>
      <c r="O38" s="170">
        <f t="shared" si="3"/>
        <v>0</v>
      </c>
      <c r="Q38" s="176">
        <v>0.79</v>
      </c>
      <c r="R38" s="152">
        <v>1</v>
      </c>
      <c r="S38" s="168">
        <f t="shared" si="25"/>
        <v>0.79</v>
      </c>
      <c r="U38" s="147">
        <f t="shared" si="5"/>
        <v>0</v>
      </c>
      <c r="V38" s="170">
        <f t="shared" si="6"/>
        <v>0</v>
      </c>
      <c r="X38" s="176">
        <v>0.79</v>
      </c>
      <c r="Y38" s="152">
        <v>1</v>
      </c>
      <c r="Z38" s="168">
        <f t="shared" si="27"/>
        <v>0.79</v>
      </c>
      <c r="AB38" s="176">
        <v>0.79</v>
      </c>
      <c r="AC38" s="152">
        <v>1</v>
      </c>
      <c r="AD38" s="168">
        <f t="shared" si="29"/>
        <v>0.79</v>
      </c>
      <c r="AF38" s="147">
        <f t="shared" si="9"/>
        <v>0</v>
      </c>
      <c r="AG38" s="170">
        <f t="shared" si="10"/>
        <v>0</v>
      </c>
      <c r="AI38" s="147">
        <f t="shared" si="11"/>
        <v>0</v>
      </c>
      <c r="AJ38" s="170">
        <f t="shared" si="12"/>
        <v>0</v>
      </c>
      <c r="AL38" s="176">
        <v>0.79</v>
      </c>
      <c r="AM38" s="152">
        <v>1</v>
      </c>
      <c r="AN38" s="168">
        <f t="shared" si="31"/>
        <v>0.79</v>
      </c>
      <c r="AP38" s="147">
        <f t="shared" si="14"/>
        <v>0</v>
      </c>
      <c r="AQ38" s="170">
        <f t="shared" si="15"/>
        <v>0</v>
      </c>
      <c r="AS38" s="147">
        <f t="shared" si="16"/>
        <v>0</v>
      </c>
      <c r="AT38" s="170">
        <f t="shared" si="32"/>
        <v>0</v>
      </c>
      <c r="AX38" s="176">
        <f t="shared" si="33"/>
        <v>0.79</v>
      </c>
      <c r="AY38" s="152">
        <v>1</v>
      </c>
      <c r="AZ38" s="168">
        <f t="shared" si="35"/>
        <v>0.79</v>
      </c>
      <c r="BB38" s="176">
        <f t="shared" si="36"/>
        <v>0.79</v>
      </c>
      <c r="BC38" s="152">
        <v>1</v>
      </c>
      <c r="BD38" s="168">
        <f t="shared" si="38"/>
        <v>0.79</v>
      </c>
    </row>
    <row r="39" spans="2:56" ht="26.25" x14ac:dyDescent="0.35">
      <c r="B39" s="167" t="s">
        <v>40</v>
      </c>
      <c r="C39" s="174"/>
      <c r="D39" s="175"/>
      <c r="E39" s="174"/>
      <c r="F39" s="173"/>
      <c r="G39" s="163"/>
      <c r="H39" s="157">
        <f>SUM(H30:H38)+H29</f>
        <v>68.081765079999968</v>
      </c>
      <c r="I39" s="172"/>
      <c r="J39" s="163"/>
      <c r="K39" s="171"/>
      <c r="L39" s="157">
        <f>SUM(L30:L38)+L29</f>
        <v>68.081765079999968</v>
      </c>
      <c r="M39" s="172"/>
      <c r="N39" s="161">
        <f t="shared" si="2"/>
        <v>0</v>
      </c>
      <c r="O39" s="160">
        <f t="shared" si="3"/>
        <v>0</v>
      </c>
      <c r="Q39" s="163"/>
      <c r="R39" s="171"/>
      <c r="S39" s="157">
        <f>SUM(S30:S38)+S29</f>
        <v>80.645921741849151</v>
      </c>
      <c r="T39" s="172"/>
      <c r="U39" s="161">
        <f t="shared" si="5"/>
        <v>12.564156661849182</v>
      </c>
      <c r="V39" s="160">
        <f t="shared" si="6"/>
        <v>0.18454510759357634</v>
      </c>
      <c r="X39" s="163"/>
      <c r="Y39" s="171"/>
      <c r="Z39" s="157">
        <f>SUM(Z30:Z38)+Z29</f>
        <v>76.536656955678268</v>
      </c>
      <c r="AA39" s="172"/>
      <c r="AB39" s="163"/>
      <c r="AC39" s="171"/>
      <c r="AD39" s="157">
        <f>SUM(AD30:AD38)+AD29</f>
        <v>68.580056955678273</v>
      </c>
      <c r="AE39" s="172"/>
      <c r="AF39" s="161">
        <f t="shared" si="9"/>
        <v>-7.9565999999999946</v>
      </c>
      <c r="AG39" s="160">
        <f t="shared" si="10"/>
        <v>-0.10395802895608042</v>
      </c>
      <c r="AI39" s="161">
        <f t="shared" si="11"/>
        <v>-1.4643999999999977</v>
      </c>
      <c r="AJ39" s="160">
        <f t="shared" si="12"/>
        <v>-2.1353146454025345E-2</v>
      </c>
      <c r="AL39" s="163"/>
      <c r="AM39" s="171"/>
      <c r="AN39" s="157">
        <f>SUM(AN30:AN38)+AN29</f>
        <v>80.858456955678264</v>
      </c>
      <c r="AO39" s="172"/>
      <c r="AP39" s="161">
        <f t="shared" si="14"/>
        <v>12.278399999999991</v>
      </c>
      <c r="AQ39" s="160">
        <f t="shared" si="15"/>
        <v>0.17903747160687314</v>
      </c>
      <c r="AS39" s="161">
        <f t="shared" si="16"/>
        <v>8.8323999999999927</v>
      </c>
      <c r="AT39" s="160">
        <f t="shared" si="32"/>
        <v>0.1092328537117816</v>
      </c>
      <c r="AX39" s="163"/>
      <c r="AY39" s="171"/>
      <c r="AZ39" s="157">
        <f>SUM(AZ30:AZ38)+AZ29</f>
        <v>70.044456955678271</v>
      </c>
      <c r="BA39" s="172"/>
      <c r="BB39" s="163"/>
      <c r="BC39" s="171"/>
      <c r="BD39" s="157">
        <f>SUM(BD30:BD38)+BD29</f>
        <v>72.026056955678271</v>
      </c>
    </row>
    <row r="40" spans="2:56" s="6" customFormat="1" x14ac:dyDescent="0.35">
      <c r="B40" s="6" t="s">
        <v>39</v>
      </c>
      <c r="D40" s="28" t="s">
        <v>13</v>
      </c>
      <c r="E40" s="27"/>
      <c r="F40" s="169">
        <v>6.7999999999999996E-3</v>
      </c>
      <c r="G40" s="154">
        <f>$D$19*(1+F67)</f>
        <v>2801.4979999999996</v>
      </c>
      <c r="H40" s="168">
        <f>G40*F40</f>
        <v>19.050186399999998</v>
      </c>
      <c r="J40" s="169">
        <f>F40</f>
        <v>6.7999999999999996E-3</v>
      </c>
      <c r="K40" s="154">
        <f>$D$19*(1+J67)</f>
        <v>2801.4979999999996</v>
      </c>
      <c r="L40" s="168">
        <f>K40*J40</f>
        <v>19.050186399999998</v>
      </c>
      <c r="N40" s="147">
        <f t="shared" si="2"/>
        <v>0</v>
      </c>
      <c r="O40" s="170">
        <f t="shared" si="3"/>
        <v>0</v>
      </c>
      <c r="Q40" s="169">
        <v>6.7000000000000002E-3</v>
      </c>
      <c r="R40" s="154">
        <f>$D$19*(1+Q67)</f>
        <v>2816.6707630166347</v>
      </c>
      <c r="S40" s="168">
        <f>R40*Q40</f>
        <v>18.871694112211454</v>
      </c>
      <c r="U40" s="147">
        <f t="shared" si="5"/>
        <v>-0.17849228778854354</v>
      </c>
      <c r="V40" s="170">
        <f t="shared" si="6"/>
        <v>-9.3695822203893799E-3</v>
      </c>
      <c r="X40" s="169">
        <v>6.8999999999999999E-3</v>
      </c>
      <c r="Y40" s="154">
        <f>$D$19*(1+X67)</f>
        <v>2816.6707630166347</v>
      </c>
      <c r="Z40" s="168">
        <f>Y40*X40</f>
        <v>19.435028264814779</v>
      </c>
      <c r="AB40" s="169">
        <f>'App. 2-Z_Tariff 2018'!$D$97</f>
        <v>6.7000000000000002E-3</v>
      </c>
      <c r="AC40" s="154">
        <f>$D$19*(1+AB67)</f>
        <v>2816.6707630166347</v>
      </c>
      <c r="AD40" s="168">
        <f>AC40*AB40</f>
        <v>18.871694112211454</v>
      </c>
      <c r="AF40" s="147">
        <f t="shared" si="9"/>
        <v>-0.56333415260332487</v>
      </c>
      <c r="AG40" s="170">
        <f t="shared" si="10"/>
        <v>-2.8985507246376704E-2</v>
      </c>
      <c r="AI40" s="147">
        <f t="shared" si="11"/>
        <v>0</v>
      </c>
      <c r="AJ40" s="170">
        <f t="shared" si="12"/>
        <v>0</v>
      </c>
      <c r="AL40" s="169">
        <f>'App. 2-Z_Tariff 2019'!$D$90</f>
        <v>6.7000000000000002E-3</v>
      </c>
      <c r="AM40" s="154">
        <f>$D$19*(1+AL67)</f>
        <v>2816.6707630166347</v>
      </c>
      <c r="AN40" s="168">
        <f>AM40*AL40</f>
        <v>18.871694112211454</v>
      </c>
      <c r="AP40" s="147">
        <f t="shared" si="14"/>
        <v>0</v>
      </c>
      <c r="AQ40" s="170">
        <f t="shared" si="15"/>
        <v>0</v>
      </c>
      <c r="AS40" s="147">
        <f t="shared" si="16"/>
        <v>0</v>
      </c>
      <c r="AT40" s="170">
        <f t="shared" si="32"/>
        <v>0</v>
      </c>
      <c r="AX40" s="169">
        <f>AB40</f>
        <v>6.7000000000000002E-3</v>
      </c>
      <c r="AY40" s="154">
        <f>$D$19*(1+AX67)</f>
        <v>2816.6707630166347</v>
      </c>
      <c r="AZ40" s="168">
        <f>AY40*AX40</f>
        <v>18.871694112211454</v>
      </c>
      <c r="BB40" s="169">
        <f>AX40</f>
        <v>6.7000000000000002E-3</v>
      </c>
      <c r="BC40" s="154">
        <f>$D$19*(1+BB67)</f>
        <v>2816.6707630166347</v>
      </c>
      <c r="BD40" s="168">
        <f>BC40*BB40</f>
        <v>18.871694112211454</v>
      </c>
    </row>
    <row r="41" spans="2:56" s="6" customFormat="1" ht="25.5" x14ac:dyDescent="0.35">
      <c r="B41" s="156" t="s">
        <v>38</v>
      </c>
      <c r="D41" s="28" t="s">
        <v>13</v>
      </c>
      <c r="E41" s="27"/>
      <c r="F41" s="169">
        <v>5.1999999999999998E-3</v>
      </c>
      <c r="G41" s="154">
        <f>G40</f>
        <v>2801.4979999999996</v>
      </c>
      <c r="H41" s="168">
        <f>G41*F41</f>
        <v>14.567789599999998</v>
      </c>
      <c r="J41" s="169">
        <f>F41</f>
        <v>5.1999999999999998E-3</v>
      </c>
      <c r="K41" s="154">
        <f>K40</f>
        <v>2801.4979999999996</v>
      </c>
      <c r="L41" s="168">
        <f>K41*J41</f>
        <v>14.567789599999998</v>
      </c>
      <c r="N41" s="147">
        <f t="shared" si="2"/>
        <v>0</v>
      </c>
      <c r="O41" s="170">
        <f t="shared" si="3"/>
        <v>0</v>
      </c>
      <c r="Q41" s="169">
        <v>6.4999999999999997E-3</v>
      </c>
      <c r="R41" s="154">
        <f>R40</f>
        <v>2816.6707630166347</v>
      </c>
      <c r="S41" s="168">
        <f>R41*Q41</f>
        <v>18.308359959608126</v>
      </c>
      <c r="U41" s="147">
        <f t="shared" si="5"/>
        <v>3.7405703596081281</v>
      </c>
      <c r="V41" s="170">
        <f t="shared" si="6"/>
        <v>0.2567699330039836</v>
      </c>
      <c r="X41" s="169">
        <v>5.7000000000000002E-3</v>
      </c>
      <c r="Y41" s="154">
        <f>Y40</f>
        <v>2816.6707630166347</v>
      </c>
      <c r="Z41" s="168">
        <f>Y41*X41</f>
        <v>16.055023349194819</v>
      </c>
      <c r="AB41" s="169">
        <f>'App. 2-Z_Tariff 2018'!$D$98</f>
        <v>6.4999999999999997E-3</v>
      </c>
      <c r="AC41" s="154">
        <f>AC40</f>
        <v>2816.6707630166347</v>
      </c>
      <c r="AD41" s="168">
        <f>AC41*AB41</f>
        <v>18.308359959608126</v>
      </c>
      <c r="AF41" s="147">
        <f t="shared" si="9"/>
        <v>2.2533366104133066</v>
      </c>
      <c r="AG41" s="170">
        <f t="shared" si="10"/>
        <v>0.14035087719298237</v>
      </c>
      <c r="AI41" s="147">
        <f t="shared" si="11"/>
        <v>0</v>
      </c>
      <c r="AJ41" s="170">
        <f t="shared" si="12"/>
        <v>0</v>
      </c>
      <c r="AL41" s="169">
        <f>'App. 2-Z_Tariff 2019'!$D$91</f>
        <v>6.4999999999999997E-3</v>
      </c>
      <c r="AM41" s="154">
        <f>AM40</f>
        <v>2816.6707630166347</v>
      </c>
      <c r="AN41" s="168">
        <f>AM41*AL41</f>
        <v>18.308359959608126</v>
      </c>
      <c r="AP41" s="147">
        <f t="shared" si="14"/>
        <v>0</v>
      </c>
      <c r="AQ41" s="170">
        <f t="shared" si="15"/>
        <v>0</v>
      </c>
      <c r="AS41" s="147">
        <f t="shared" si="16"/>
        <v>0</v>
      </c>
      <c r="AT41" s="170">
        <f t="shared" si="32"/>
        <v>0</v>
      </c>
      <c r="AX41" s="169">
        <f>AB41</f>
        <v>6.4999999999999997E-3</v>
      </c>
      <c r="AY41" s="154">
        <f>AY40</f>
        <v>2816.6707630166347</v>
      </c>
      <c r="AZ41" s="168">
        <f>AY41*AX41</f>
        <v>18.308359959608126</v>
      </c>
      <c r="BB41" s="169">
        <f>AX41</f>
        <v>6.4999999999999997E-3</v>
      </c>
      <c r="BC41" s="154">
        <f>BC40</f>
        <v>2816.6707630166347</v>
      </c>
      <c r="BD41" s="168">
        <f>BC41*BB41</f>
        <v>18.308359959608126</v>
      </c>
    </row>
    <row r="42" spans="2:56" ht="26.25" x14ac:dyDescent="0.35">
      <c r="B42" s="167" t="s">
        <v>37</v>
      </c>
      <c r="C42" s="165"/>
      <c r="D42" s="166"/>
      <c r="E42" s="165"/>
      <c r="F42" s="164"/>
      <c r="G42" s="163"/>
      <c r="H42" s="157">
        <f>SUM(H39:H41)</f>
        <v>101.69974107999997</v>
      </c>
      <c r="I42" s="162"/>
      <c r="J42" s="159"/>
      <c r="K42" s="163"/>
      <c r="L42" s="157">
        <f>SUM(L39:L41)</f>
        <v>101.69974107999997</v>
      </c>
      <c r="M42" s="162"/>
      <c r="N42" s="161">
        <f t="shared" si="2"/>
        <v>0</v>
      </c>
      <c r="O42" s="160">
        <f t="shared" si="3"/>
        <v>0</v>
      </c>
      <c r="Q42" s="159"/>
      <c r="R42" s="163"/>
      <c r="S42" s="157">
        <f>SUM(S39:S41)</f>
        <v>117.82597581366873</v>
      </c>
      <c r="T42" s="162"/>
      <c r="U42" s="161">
        <f t="shared" si="5"/>
        <v>16.126234733668767</v>
      </c>
      <c r="V42" s="160">
        <f t="shared" si="6"/>
        <v>0.15856711691117681</v>
      </c>
      <c r="X42" s="159"/>
      <c r="Y42" s="163"/>
      <c r="Z42" s="157">
        <f>SUM(Z39:Z41)</f>
        <v>112.02670856968786</v>
      </c>
      <c r="AA42" s="162"/>
      <c r="AB42" s="159"/>
      <c r="AC42" s="163"/>
      <c r="AD42" s="157">
        <f>SUM(AD39:AD41)</f>
        <v>105.76011102749786</v>
      </c>
      <c r="AE42" s="162"/>
      <c r="AF42" s="161">
        <f t="shared" si="9"/>
        <v>-6.2665975421899986</v>
      </c>
      <c r="AG42" s="160">
        <f t="shared" si="10"/>
        <v>-5.5938424168659476E-2</v>
      </c>
      <c r="AI42" s="161">
        <f t="shared" si="11"/>
        <v>-1.4643999999999977</v>
      </c>
      <c r="AJ42" s="160">
        <f t="shared" si="12"/>
        <v>-1.3846430244567828E-2</v>
      </c>
      <c r="AL42" s="159"/>
      <c r="AM42" s="163"/>
      <c r="AN42" s="157">
        <f>SUM(AN39:AN41)</f>
        <v>118.03851102749785</v>
      </c>
      <c r="AO42" s="162"/>
      <c r="AP42" s="161">
        <f t="shared" si="14"/>
        <v>12.278399999999991</v>
      </c>
      <c r="AQ42" s="160">
        <f t="shared" si="15"/>
        <v>0.11609670111643113</v>
      </c>
      <c r="AS42" s="161">
        <f t="shared" si="16"/>
        <v>8.8323999999999927</v>
      </c>
      <c r="AT42" s="160">
        <f t="shared" si="32"/>
        <v>7.4826426757809802E-2</v>
      </c>
      <c r="AX42" s="159"/>
      <c r="AY42" s="163"/>
      <c r="AZ42" s="157">
        <f>SUM(AZ39:AZ41)</f>
        <v>107.22451102749785</v>
      </c>
      <c r="BA42" s="162"/>
      <c r="BB42" s="159"/>
      <c r="BC42" s="163"/>
      <c r="BD42" s="157">
        <f>SUM(BD39:BD41)</f>
        <v>109.20611102749785</v>
      </c>
    </row>
    <row r="43" spans="2:56" s="6" customFormat="1" ht="25.5" x14ac:dyDescent="0.35">
      <c r="B43" s="156" t="s">
        <v>36</v>
      </c>
      <c r="D43" s="28" t="s">
        <v>13</v>
      </c>
      <c r="E43" s="27"/>
      <c r="F43" s="139">
        <v>4.4000000000000003E-3</v>
      </c>
      <c r="G43" s="154">
        <f>G41</f>
        <v>2801.4979999999996</v>
      </c>
      <c r="H43" s="137">
        <f>G43*F43</f>
        <v>12.326591199999999</v>
      </c>
      <c r="J43" s="139">
        <v>4.4000000000000003E-3</v>
      </c>
      <c r="K43" s="154">
        <f>K41</f>
        <v>2801.4979999999996</v>
      </c>
      <c r="L43" s="137">
        <f>K43*J43</f>
        <v>12.326591199999999</v>
      </c>
      <c r="N43" s="147">
        <f t="shared" si="2"/>
        <v>0</v>
      </c>
      <c r="O43" s="140">
        <f t="shared" si="3"/>
        <v>0</v>
      </c>
      <c r="Q43" s="139">
        <v>3.5999999999999999E-3</v>
      </c>
      <c r="R43" s="154">
        <f>R41</f>
        <v>2816.6707630166347</v>
      </c>
      <c r="S43" s="137">
        <f t="shared" ref="S43:S52" si="39">R43*Q43</f>
        <v>10.140014746859885</v>
      </c>
      <c r="U43" s="147">
        <f t="shared" si="5"/>
        <v>-2.1865764531401144</v>
      </c>
      <c r="V43" s="140">
        <f t="shared" si="6"/>
        <v>-0.1773869529428472</v>
      </c>
      <c r="X43" s="139">
        <v>3.5999999999999999E-3</v>
      </c>
      <c r="Y43" s="154">
        <f>Y41</f>
        <v>2816.6707630166347</v>
      </c>
      <c r="Z43" s="137">
        <f t="shared" ref="Z43:Z52" si="40">Y43*X43</f>
        <v>10.140014746859885</v>
      </c>
      <c r="AB43" s="139">
        <v>3.5999999999999999E-3</v>
      </c>
      <c r="AC43" s="154">
        <f>AC41</f>
        <v>2816.6707630166347</v>
      </c>
      <c r="AD43" s="137">
        <f t="shared" ref="AD43:AD52" si="41">AC43*AB43</f>
        <v>10.140014746859885</v>
      </c>
      <c r="AF43" s="147">
        <f t="shared" si="9"/>
        <v>0</v>
      </c>
      <c r="AG43" s="140">
        <f t="shared" si="10"/>
        <v>0</v>
      </c>
      <c r="AI43" s="147">
        <f t="shared" si="11"/>
        <v>0</v>
      </c>
      <c r="AJ43" s="140">
        <f t="shared" si="12"/>
        <v>0</v>
      </c>
      <c r="AL43" s="139">
        <v>3.5999999999999999E-3</v>
      </c>
      <c r="AM43" s="154">
        <f>AM41</f>
        <v>2816.6707630166347</v>
      </c>
      <c r="AN43" s="137">
        <f t="shared" ref="AN43:AN52" si="42">AM43*AL43</f>
        <v>10.140014746859885</v>
      </c>
      <c r="AP43" s="147">
        <f t="shared" si="14"/>
        <v>0</v>
      </c>
      <c r="AQ43" s="140">
        <f t="shared" si="15"/>
        <v>0</v>
      </c>
      <c r="AS43" s="147">
        <f t="shared" si="16"/>
        <v>0</v>
      </c>
      <c r="AT43" s="140">
        <f t="shared" si="32"/>
        <v>0</v>
      </c>
      <c r="AX43" s="139">
        <f t="shared" ref="AX43:AX52" si="43">AB43</f>
        <v>3.5999999999999999E-3</v>
      </c>
      <c r="AY43" s="154">
        <f>AY41</f>
        <v>2816.6707630166347</v>
      </c>
      <c r="AZ43" s="137">
        <f t="shared" ref="AZ43:AZ52" si="44">AY43*AX43</f>
        <v>10.140014746859885</v>
      </c>
      <c r="BB43" s="139">
        <f t="shared" ref="BB43:BB52" si="45">AX43</f>
        <v>3.5999999999999999E-3</v>
      </c>
      <c r="BC43" s="154">
        <f>BC41</f>
        <v>2816.6707630166347</v>
      </c>
      <c r="BD43" s="137">
        <f t="shared" ref="BD43:BD52" si="46">BC43*BB43</f>
        <v>10.140014746859885</v>
      </c>
    </row>
    <row r="44" spans="2:56" s="6" customFormat="1" ht="25.5" x14ac:dyDescent="0.35">
      <c r="B44" s="156" t="s">
        <v>35</v>
      </c>
      <c r="D44" s="28" t="s">
        <v>13</v>
      </c>
      <c r="E44" s="27"/>
      <c r="F44" s="139">
        <v>1.2999999999999999E-3</v>
      </c>
      <c r="G44" s="154">
        <f>G41</f>
        <v>2801.4979999999996</v>
      </c>
      <c r="H44" s="137">
        <f>G44*F44</f>
        <v>3.6419473999999994</v>
      </c>
      <c r="J44" s="139">
        <v>1.2999999999999999E-3</v>
      </c>
      <c r="K44" s="154">
        <f>K41</f>
        <v>2801.4979999999996</v>
      </c>
      <c r="L44" s="137">
        <f>K44*J44</f>
        <v>3.6419473999999994</v>
      </c>
      <c r="N44" s="147">
        <f t="shared" si="2"/>
        <v>0</v>
      </c>
      <c r="O44" s="140">
        <f t="shared" si="3"/>
        <v>0</v>
      </c>
      <c r="Q44" s="139">
        <v>1.2999999999999999E-3</v>
      </c>
      <c r="R44" s="154">
        <f>R41</f>
        <v>2816.6707630166347</v>
      </c>
      <c r="S44" s="137">
        <f t="shared" si="39"/>
        <v>3.661671991921625</v>
      </c>
      <c r="U44" s="147">
        <f t="shared" si="5"/>
        <v>1.9724591921625567E-2</v>
      </c>
      <c r="V44" s="140">
        <f t="shared" si="6"/>
        <v>5.4159464031868143E-3</v>
      </c>
      <c r="X44" s="139">
        <v>2.0999999999999999E-3</v>
      </c>
      <c r="Y44" s="154">
        <f>Y41</f>
        <v>2816.6707630166347</v>
      </c>
      <c r="Z44" s="137">
        <f t="shared" si="40"/>
        <v>5.9150086023349324</v>
      </c>
      <c r="AB44" s="139">
        <f>'App. 2-Z_Tariff 2018'!$D$103</f>
        <v>2.9999999999999997E-4</v>
      </c>
      <c r="AC44" s="154">
        <f>AC41</f>
        <v>2816.6707630166347</v>
      </c>
      <c r="AD44" s="137">
        <f t="shared" si="41"/>
        <v>0.8450012289049903</v>
      </c>
      <c r="AF44" s="147">
        <f t="shared" si="9"/>
        <v>-5.0700073734299425</v>
      </c>
      <c r="AG44" s="140">
        <f t="shared" si="10"/>
        <v>-0.85714285714285721</v>
      </c>
      <c r="AI44" s="147">
        <f t="shared" si="11"/>
        <v>0</v>
      </c>
      <c r="AJ44" s="140">
        <f t="shared" si="12"/>
        <v>0</v>
      </c>
      <c r="AL44" s="139">
        <f>'App. 2-Z_Tariff 2019'!$D$95</f>
        <v>2.9999999999999997E-4</v>
      </c>
      <c r="AM44" s="154">
        <f>AM41</f>
        <v>2816.6707630166347</v>
      </c>
      <c r="AN44" s="137">
        <f t="shared" si="42"/>
        <v>0.8450012289049903</v>
      </c>
      <c r="AP44" s="147">
        <f t="shared" si="14"/>
        <v>0</v>
      </c>
      <c r="AQ44" s="140">
        <f t="shared" si="15"/>
        <v>0</v>
      </c>
      <c r="AS44" s="147">
        <f t="shared" si="16"/>
        <v>0</v>
      </c>
      <c r="AT44" s="140">
        <f t="shared" si="32"/>
        <v>0</v>
      </c>
      <c r="AX44" s="139">
        <f t="shared" si="43"/>
        <v>2.9999999999999997E-4</v>
      </c>
      <c r="AY44" s="154">
        <f>AY41</f>
        <v>2816.6707630166347</v>
      </c>
      <c r="AZ44" s="137">
        <f t="shared" si="44"/>
        <v>0.8450012289049903</v>
      </c>
      <c r="BB44" s="139">
        <f t="shared" si="45"/>
        <v>2.9999999999999997E-4</v>
      </c>
      <c r="BC44" s="154">
        <f>BC41</f>
        <v>2816.6707630166347</v>
      </c>
      <c r="BD44" s="137">
        <f t="shared" si="46"/>
        <v>0.8450012289049903</v>
      </c>
    </row>
    <row r="45" spans="2:56" s="6" customFormat="1" ht="26.25" customHeight="1" x14ac:dyDescent="0.35">
      <c r="B45" s="156" t="str">
        <f>'App.2-W_(Resi)'!B45</f>
        <v>Ontario Electricity Support Program (OESP)</v>
      </c>
      <c r="D45" s="28" t="s">
        <v>13</v>
      </c>
      <c r="E45" s="27"/>
      <c r="F45" s="139"/>
      <c r="G45" s="154"/>
      <c r="H45" s="137"/>
      <c r="J45" s="139"/>
      <c r="K45" s="153"/>
      <c r="L45" s="137"/>
      <c r="N45" s="147"/>
      <c r="O45" s="140"/>
      <c r="Q45" s="139">
        <v>1.1000000000000001E-3</v>
      </c>
      <c r="R45" s="154">
        <f>R44</f>
        <v>2816.6707630166347</v>
      </c>
      <c r="S45" s="137">
        <f t="shared" si="39"/>
        <v>3.0983378393182983</v>
      </c>
      <c r="U45" s="147">
        <f t="shared" si="5"/>
        <v>3.0983378393182983</v>
      </c>
      <c r="V45" s="140" t="str">
        <f t="shared" si="6"/>
        <v/>
      </c>
      <c r="X45" s="139">
        <v>1.1000000000000001E-3</v>
      </c>
      <c r="Y45" s="154">
        <f>Y44</f>
        <v>2816.6707630166347</v>
      </c>
      <c r="Z45" s="137">
        <f t="shared" si="40"/>
        <v>3.0983378393182983</v>
      </c>
      <c r="AB45" s="139">
        <v>0</v>
      </c>
      <c r="AC45" s="154">
        <f>AC44</f>
        <v>2816.6707630166347</v>
      </c>
      <c r="AD45" s="137">
        <f t="shared" si="41"/>
        <v>0</v>
      </c>
      <c r="AF45" s="147">
        <f t="shared" si="9"/>
        <v>-3.0983378393182983</v>
      </c>
      <c r="AG45" s="140">
        <f t="shared" si="10"/>
        <v>-1</v>
      </c>
      <c r="AI45" s="147">
        <f t="shared" si="11"/>
        <v>0</v>
      </c>
      <c r="AJ45" s="140" t="str">
        <f t="shared" si="12"/>
        <v/>
      </c>
      <c r="AL45" s="139">
        <v>0</v>
      </c>
      <c r="AM45" s="154">
        <f>AM44</f>
        <v>2816.6707630166347</v>
      </c>
      <c r="AN45" s="137">
        <f t="shared" si="42"/>
        <v>0</v>
      </c>
      <c r="AP45" s="147">
        <f t="shared" si="14"/>
        <v>0</v>
      </c>
      <c r="AQ45" s="140" t="str">
        <f t="shared" si="15"/>
        <v/>
      </c>
      <c r="AS45" s="147">
        <f t="shared" si="16"/>
        <v>0</v>
      </c>
      <c r="AT45" s="140" t="str">
        <f t="shared" si="32"/>
        <v/>
      </c>
      <c r="AX45" s="139">
        <f t="shared" si="43"/>
        <v>0</v>
      </c>
      <c r="AY45" s="154">
        <f>AY44</f>
        <v>2816.6707630166347</v>
      </c>
      <c r="AZ45" s="137">
        <f t="shared" si="44"/>
        <v>0</v>
      </c>
      <c r="BB45" s="139">
        <f t="shared" si="45"/>
        <v>0</v>
      </c>
      <c r="BC45" s="154">
        <f>BC44</f>
        <v>2816.6707630166347</v>
      </c>
      <c r="BD45" s="137">
        <f t="shared" si="46"/>
        <v>0</v>
      </c>
    </row>
    <row r="46" spans="2:56" s="6" customFormat="1" x14ac:dyDescent="0.35">
      <c r="B46" s="6" t="s">
        <v>33</v>
      </c>
      <c r="D46" s="28" t="s">
        <v>15</v>
      </c>
      <c r="E46" s="27"/>
      <c r="F46" s="139">
        <v>0.25</v>
      </c>
      <c r="G46" s="152">
        <v>1</v>
      </c>
      <c r="H46" s="137">
        <f t="shared" ref="H46:H52" si="47">G46*F46</f>
        <v>0.25</v>
      </c>
      <c r="J46" s="139">
        <v>0.25</v>
      </c>
      <c r="K46" s="151">
        <f t="shared" ref="K46:K52" si="48">$G46</f>
        <v>1</v>
      </c>
      <c r="L46" s="137">
        <f t="shared" ref="L46:L52" si="49">K46*J46</f>
        <v>0.25</v>
      </c>
      <c r="N46" s="147">
        <f t="shared" ref="N46:N52" si="50">L46-H46</f>
        <v>0</v>
      </c>
      <c r="O46" s="140">
        <f t="shared" ref="O46:O52" si="51">IF((H46)=0,"",(N46/H46))</f>
        <v>0</v>
      </c>
      <c r="Q46" s="139">
        <v>0.25</v>
      </c>
      <c r="R46" s="151">
        <f t="shared" ref="R46:R52" si="52">$G46</f>
        <v>1</v>
      </c>
      <c r="S46" s="137">
        <f t="shared" si="39"/>
        <v>0.25</v>
      </c>
      <c r="U46" s="147">
        <f t="shared" si="5"/>
        <v>0</v>
      </c>
      <c r="V46" s="140">
        <f t="shared" si="6"/>
        <v>0</v>
      </c>
      <c r="X46" s="139">
        <v>0.25</v>
      </c>
      <c r="Y46" s="151">
        <f t="shared" ref="Y46:Y52" si="53">$G46</f>
        <v>1</v>
      </c>
      <c r="Z46" s="137">
        <f t="shared" si="40"/>
        <v>0.25</v>
      </c>
      <c r="AB46" s="139">
        <f>'App. 2-Z_Tariff 2018'!$D$105</f>
        <v>0.25</v>
      </c>
      <c r="AC46" s="151">
        <f t="shared" ref="AC46:AC52" si="54">$G46</f>
        <v>1</v>
      </c>
      <c r="AD46" s="137">
        <f t="shared" si="41"/>
        <v>0.25</v>
      </c>
      <c r="AF46" s="147">
        <f t="shared" si="9"/>
        <v>0</v>
      </c>
      <c r="AG46" s="140">
        <f t="shared" si="10"/>
        <v>0</v>
      </c>
      <c r="AI46" s="147">
        <f t="shared" si="11"/>
        <v>0</v>
      </c>
      <c r="AJ46" s="140">
        <f t="shared" si="12"/>
        <v>0</v>
      </c>
      <c r="AL46" s="139">
        <f>'App. 2-Z_Tariff 2019'!$D$97</f>
        <v>0.25</v>
      </c>
      <c r="AM46" s="151">
        <f t="shared" ref="AM46:AM52" si="55">$G46</f>
        <v>1</v>
      </c>
      <c r="AN46" s="137">
        <f t="shared" si="42"/>
        <v>0.25</v>
      </c>
      <c r="AP46" s="147">
        <f t="shared" si="14"/>
        <v>0</v>
      </c>
      <c r="AQ46" s="140">
        <f t="shared" si="15"/>
        <v>0</v>
      </c>
      <c r="AS46" s="147">
        <f t="shared" si="16"/>
        <v>0</v>
      </c>
      <c r="AT46" s="140">
        <f t="shared" si="32"/>
        <v>0</v>
      </c>
      <c r="AX46" s="139">
        <f t="shared" si="43"/>
        <v>0.25</v>
      </c>
      <c r="AY46" s="151">
        <f t="shared" ref="AY46:AY52" si="56">$G46</f>
        <v>1</v>
      </c>
      <c r="AZ46" s="137">
        <f t="shared" si="44"/>
        <v>0.25</v>
      </c>
      <c r="BB46" s="139">
        <f t="shared" si="45"/>
        <v>0.25</v>
      </c>
      <c r="BC46" s="151">
        <f t="shared" ref="BC46:BC52" si="57">$G46</f>
        <v>1</v>
      </c>
      <c r="BD46" s="137">
        <f t="shared" si="46"/>
        <v>0.25</v>
      </c>
    </row>
    <row r="47" spans="2:56" s="6" customFormat="1" x14ac:dyDescent="0.35">
      <c r="B47" s="6" t="s">
        <v>32</v>
      </c>
      <c r="D47" s="28" t="s">
        <v>13</v>
      </c>
      <c r="E47" s="27"/>
      <c r="F47" s="139">
        <v>7.0000000000000001E-3</v>
      </c>
      <c r="G47" s="150">
        <f>$D$19</f>
        <v>2686</v>
      </c>
      <c r="H47" s="137">
        <f t="shared" si="47"/>
        <v>18.802</v>
      </c>
      <c r="J47" s="139">
        <f t="shared" ref="J47:J52" si="58">$F47</f>
        <v>7.0000000000000001E-3</v>
      </c>
      <c r="K47" s="149">
        <f t="shared" si="48"/>
        <v>2686</v>
      </c>
      <c r="L47" s="137">
        <f t="shared" si="49"/>
        <v>18.802</v>
      </c>
      <c r="N47" s="147">
        <f t="shared" si="50"/>
        <v>0</v>
      </c>
      <c r="O47" s="140">
        <f t="shared" si="51"/>
        <v>0</v>
      </c>
      <c r="Q47" s="139">
        <f t="shared" ref="Q47:Q52" si="59">$F47</f>
        <v>7.0000000000000001E-3</v>
      </c>
      <c r="R47" s="149">
        <f t="shared" si="52"/>
        <v>2686</v>
      </c>
      <c r="S47" s="137">
        <f t="shared" si="39"/>
        <v>18.802</v>
      </c>
      <c r="U47" s="147">
        <f t="shared" si="5"/>
        <v>0</v>
      </c>
      <c r="V47" s="140">
        <f t="shared" si="6"/>
        <v>0</v>
      </c>
      <c r="X47" s="139">
        <f t="shared" ref="X47:X52" si="60">$F47</f>
        <v>7.0000000000000001E-3</v>
      </c>
      <c r="Y47" s="149">
        <f t="shared" si="53"/>
        <v>2686</v>
      </c>
      <c r="Z47" s="137">
        <f t="shared" si="40"/>
        <v>18.802</v>
      </c>
      <c r="AB47" s="139">
        <f t="shared" ref="AB47:AB52" si="61">$F47</f>
        <v>7.0000000000000001E-3</v>
      </c>
      <c r="AC47" s="149">
        <f t="shared" si="54"/>
        <v>2686</v>
      </c>
      <c r="AD47" s="137">
        <f t="shared" si="41"/>
        <v>18.802</v>
      </c>
      <c r="AF47" s="147">
        <f t="shared" si="9"/>
        <v>0</v>
      </c>
      <c r="AG47" s="140">
        <f t="shared" si="10"/>
        <v>0</v>
      </c>
      <c r="AI47" s="147">
        <f t="shared" si="11"/>
        <v>0</v>
      </c>
      <c r="AJ47" s="140">
        <f t="shared" si="12"/>
        <v>0</v>
      </c>
      <c r="AL47" s="139">
        <f t="shared" ref="AL47:AL52" si="62">$F47</f>
        <v>7.0000000000000001E-3</v>
      </c>
      <c r="AM47" s="149">
        <f t="shared" si="55"/>
        <v>2686</v>
      </c>
      <c r="AN47" s="137">
        <f t="shared" si="42"/>
        <v>18.802</v>
      </c>
      <c r="AP47" s="147">
        <f t="shared" si="14"/>
        <v>0</v>
      </c>
      <c r="AQ47" s="140">
        <f t="shared" si="15"/>
        <v>0</v>
      </c>
      <c r="AS47" s="147">
        <f t="shared" si="16"/>
        <v>0</v>
      </c>
      <c r="AT47" s="140">
        <f t="shared" si="32"/>
        <v>0</v>
      </c>
      <c r="AX47" s="139">
        <f t="shared" si="43"/>
        <v>7.0000000000000001E-3</v>
      </c>
      <c r="AY47" s="149">
        <f t="shared" si="56"/>
        <v>2686</v>
      </c>
      <c r="AZ47" s="137">
        <f t="shared" si="44"/>
        <v>18.802</v>
      </c>
      <c r="BB47" s="139">
        <f t="shared" si="45"/>
        <v>7.0000000000000001E-3</v>
      </c>
      <c r="BC47" s="149">
        <f t="shared" si="57"/>
        <v>2686</v>
      </c>
      <c r="BD47" s="137">
        <f t="shared" si="46"/>
        <v>18.802</v>
      </c>
    </row>
    <row r="48" spans="2:56" s="6" customFormat="1" x14ac:dyDescent="0.35">
      <c r="B48" s="148" t="s">
        <v>31</v>
      </c>
      <c r="D48" s="28" t="s">
        <v>13</v>
      </c>
      <c r="E48" s="27"/>
      <c r="F48" s="142">
        <v>6.5000000000000002E-2</v>
      </c>
      <c r="G48" s="146">
        <f>0.64*$D$19</f>
        <v>1719.04</v>
      </c>
      <c r="H48" s="137">
        <f t="shared" si="47"/>
        <v>111.7376</v>
      </c>
      <c r="J48" s="139">
        <f t="shared" si="58"/>
        <v>6.5000000000000002E-2</v>
      </c>
      <c r="K48" s="146">
        <f t="shared" si="48"/>
        <v>1719.04</v>
      </c>
      <c r="L48" s="137">
        <f t="shared" si="49"/>
        <v>111.7376</v>
      </c>
      <c r="N48" s="147">
        <f t="shared" si="50"/>
        <v>0</v>
      </c>
      <c r="O48" s="140">
        <f t="shared" si="51"/>
        <v>0</v>
      </c>
      <c r="Q48" s="139">
        <f t="shared" si="59"/>
        <v>6.5000000000000002E-2</v>
      </c>
      <c r="R48" s="146">
        <f t="shared" si="52"/>
        <v>1719.04</v>
      </c>
      <c r="S48" s="137">
        <f t="shared" si="39"/>
        <v>111.7376</v>
      </c>
      <c r="U48" s="147">
        <f t="shared" si="5"/>
        <v>0</v>
      </c>
      <c r="V48" s="140">
        <f t="shared" si="6"/>
        <v>0</v>
      </c>
      <c r="X48" s="139">
        <f t="shared" si="60"/>
        <v>6.5000000000000002E-2</v>
      </c>
      <c r="Y48" s="146">
        <f t="shared" si="53"/>
        <v>1719.04</v>
      </c>
      <c r="Z48" s="137">
        <f t="shared" si="40"/>
        <v>111.7376</v>
      </c>
      <c r="AB48" s="139">
        <f t="shared" si="61"/>
        <v>6.5000000000000002E-2</v>
      </c>
      <c r="AC48" s="146">
        <f t="shared" si="54"/>
        <v>1719.04</v>
      </c>
      <c r="AD48" s="137">
        <f t="shared" si="41"/>
        <v>111.7376</v>
      </c>
      <c r="AF48" s="147">
        <f t="shared" si="9"/>
        <v>0</v>
      </c>
      <c r="AG48" s="140">
        <f t="shared" si="10"/>
        <v>0</v>
      </c>
      <c r="AI48" s="147">
        <f t="shared" si="11"/>
        <v>0</v>
      </c>
      <c r="AJ48" s="140">
        <f t="shared" si="12"/>
        <v>0</v>
      </c>
      <c r="AL48" s="139">
        <f t="shared" si="62"/>
        <v>6.5000000000000002E-2</v>
      </c>
      <c r="AM48" s="146">
        <f t="shared" si="55"/>
        <v>1719.04</v>
      </c>
      <c r="AN48" s="137">
        <f t="shared" si="42"/>
        <v>111.7376</v>
      </c>
      <c r="AP48" s="147">
        <f t="shared" si="14"/>
        <v>0</v>
      </c>
      <c r="AQ48" s="140">
        <f t="shared" si="15"/>
        <v>0</v>
      </c>
      <c r="AS48" s="147">
        <f t="shared" si="16"/>
        <v>0</v>
      </c>
      <c r="AT48" s="140">
        <f t="shared" si="32"/>
        <v>0</v>
      </c>
      <c r="AX48" s="139">
        <f t="shared" si="43"/>
        <v>6.5000000000000002E-2</v>
      </c>
      <c r="AY48" s="146">
        <f t="shared" si="56"/>
        <v>1719.04</v>
      </c>
      <c r="AZ48" s="137">
        <f t="shared" si="44"/>
        <v>111.7376</v>
      </c>
      <c r="BB48" s="139">
        <f t="shared" si="45"/>
        <v>6.5000000000000002E-2</v>
      </c>
      <c r="BC48" s="146">
        <f t="shared" si="57"/>
        <v>1719.04</v>
      </c>
      <c r="BD48" s="137">
        <f t="shared" si="46"/>
        <v>111.7376</v>
      </c>
    </row>
    <row r="49" spans="2:56" s="6" customFormat="1" x14ac:dyDescent="0.35">
      <c r="B49" s="148" t="s">
        <v>30</v>
      </c>
      <c r="D49" s="28" t="s">
        <v>13</v>
      </c>
      <c r="E49" s="27"/>
      <c r="F49" s="142">
        <v>9.5000000000000001E-2</v>
      </c>
      <c r="G49" s="146">
        <f>0.18*$D$19</f>
        <v>483.47999999999996</v>
      </c>
      <c r="H49" s="137">
        <f t="shared" si="47"/>
        <v>45.930599999999998</v>
      </c>
      <c r="J49" s="139">
        <f t="shared" si="58"/>
        <v>9.5000000000000001E-2</v>
      </c>
      <c r="K49" s="146">
        <f t="shared" si="48"/>
        <v>483.47999999999996</v>
      </c>
      <c r="L49" s="137">
        <f t="shared" si="49"/>
        <v>45.930599999999998</v>
      </c>
      <c r="N49" s="147">
        <f t="shared" si="50"/>
        <v>0</v>
      </c>
      <c r="O49" s="140">
        <f t="shared" si="51"/>
        <v>0</v>
      </c>
      <c r="Q49" s="139">
        <f t="shared" si="59"/>
        <v>9.5000000000000001E-2</v>
      </c>
      <c r="R49" s="146">
        <f t="shared" si="52"/>
        <v>483.47999999999996</v>
      </c>
      <c r="S49" s="137">
        <f t="shared" si="39"/>
        <v>45.930599999999998</v>
      </c>
      <c r="U49" s="147">
        <f t="shared" si="5"/>
        <v>0</v>
      </c>
      <c r="V49" s="140">
        <f t="shared" si="6"/>
        <v>0</v>
      </c>
      <c r="X49" s="139">
        <f t="shared" si="60"/>
        <v>9.5000000000000001E-2</v>
      </c>
      <c r="Y49" s="146">
        <f t="shared" si="53"/>
        <v>483.47999999999996</v>
      </c>
      <c r="Z49" s="137">
        <f t="shared" si="40"/>
        <v>45.930599999999998</v>
      </c>
      <c r="AB49" s="139">
        <f t="shared" si="61"/>
        <v>9.5000000000000001E-2</v>
      </c>
      <c r="AC49" s="146">
        <f t="shared" si="54"/>
        <v>483.47999999999996</v>
      </c>
      <c r="AD49" s="137">
        <f t="shared" si="41"/>
        <v>45.930599999999998</v>
      </c>
      <c r="AF49" s="147">
        <f t="shared" si="9"/>
        <v>0</v>
      </c>
      <c r="AG49" s="140">
        <f t="shared" si="10"/>
        <v>0</v>
      </c>
      <c r="AI49" s="147">
        <f t="shared" si="11"/>
        <v>0</v>
      </c>
      <c r="AJ49" s="140">
        <f t="shared" si="12"/>
        <v>0</v>
      </c>
      <c r="AL49" s="139">
        <f t="shared" si="62"/>
        <v>9.5000000000000001E-2</v>
      </c>
      <c r="AM49" s="146">
        <f t="shared" si="55"/>
        <v>483.47999999999996</v>
      </c>
      <c r="AN49" s="137">
        <f t="shared" si="42"/>
        <v>45.930599999999998</v>
      </c>
      <c r="AP49" s="147">
        <f t="shared" si="14"/>
        <v>0</v>
      </c>
      <c r="AQ49" s="140">
        <f t="shared" si="15"/>
        <v>0</v>
      </c>
      <c r="AS49" s="147">
        <f t="shared" si="16"/>
        <v>0</v>
      </c>
      <c r="AT49" s="140">
        <f t="shared" si="32"/>
        <v>0</v>
      </c>
      <c r="AX49" s="139">
        <f t="shared" si="43"/>
        <v>9.5000000000000001E-2</v>
      </c>
      <c r="AY49" s="146">
        <f t="shared" si="56"/>
        <v>483.47999999999996</v>
      </c>
      <c r="AZ49" s="137">
        <f t="shared" si="44"/>
        <v>45.930599999999998</v>
      </c>
      <c r="BB49" s="139">
        <f t="shared" si="45"/>
        <v>9.5000000000000001E-2</v>
      </c>
      <c r="BC49" s="146">
        <f t="shared" si="57"/>
        <v>483.47999999999996</v>
      </c>
      <c r="BD49" s="137">
        <f t="shared" si="46"/>
        <v>45.930599999999998</v>
      </c>
    </row>
    <row r="50" spans="2:56" s="6" customFormat="1" x14ac:dyDescent="0.35">
      <c r="B50" s="148" t="s">
        <v>29</v>
      </c>
      <c r="D50" s="28" t="s">
        <v>13</v>
      </c>
      <c r="E50" s="27"/>
      <c r="F50" s="142">
        <v>0.13200000000000001</v>
      </c>
      <c r="G50" s="146">
        <f>0.18*$D$19</f>
        <v>483.47999999999996</v>
      </c>
      <c r="H50" s="137">
        <f t="shared" si="47"/>
        <v>63.819359999999996</v>
      </c>
      <c r="J50" s="139">
        <f t="shared" si="58"/>
        <v>0.13200000000000001</v>
      </c>
      <c r="K50" s="146">
        <f t="shared" si="48"/>
        <v>483.47999999999996</v>
      </c>
      <c r="L50" s="137">
        <f t="shared" si="49"/>
        <v>63.819359999999996</v>
      </c>
      <c r="N50" s="147">
        <f t="shared" si="50"/>
        <v>0</v>
      </c>
      <c r="O50" s="140">
        <f t="shared" si="51"/>
        <v>0</v>
      </c>
      <c r="Q50" s="139">
        <f t="shared" si="59"/>
        <v>0.13200000000000001</v>
      </c>
      <c r="R50" s="146">
        <f t="shared" si="52"/>
        <v>483.47999999999996</v>
      </c>
      <c r="S50" s="137">
        <f t="shared" si="39"/>
        <v>63.819359999999996</v>
      </c>
      <c r="U50" s="147">
        <f t="shared" si="5"/>
        <v>0</v>
      </c>
      <c r="V50" s="140">
        <f t="shared" si="6"/>
        <v>0</v>
      </c>
      <c r="X50" s="139">
        <f t="shared" si="60"/>
        <v>0.13200000000000001</v>
      </c>
      <c r="Y50" s="146">
        <f t="shared" si="53"/>
        <v>483.47999999999996</v>
      </c>
      <c r="Z50" s="137">
        <f t="shared" si="40"/>
        <v>63.819359999999996</v>
      </c>
      <c r="AB50" s="139">
        <f t="shared" si="61"/>
        <v>0.13200000000000001</v>
      </c>
      <c r="AC50" s="146">
        <f t="shared" si="54"/>
        <v>483.47999999999996</v>
      </c>
      <c r="AD50" s="137">
        <f t="shared" si="41"/>
        <v>63.819359999999996</v>
      </c>
      <c r="AF50" s="147">
        <f t="shared" si="9"/>
        <v>0</v>
      </c>
      <c r="AG50" s="140">
        <f t="shared" si="10"/>
        <v>0</v>
      </c>
      <c r="AI50" s="147">
        <f t="shared" si="11"/>
        <v>0</v>
      </c>
      <c r="AJ50" s="140">
        <f t="shared" si="12"/>
        <v>0</v>
      </c>
      <c r="AL50" s="139">
        <f t="shared" si="62"/>
        <v>0.13200000000000001</v>
      </c>
      <c r="AM50" s="146">
        <f t="shared" si="55"/>
        <v>483.47999999999996</v>
      </c>
      <c r="AN50" s="137">
        <f t="shared" si="42"/>
        <v>63.819359999999996</v>
      </c>
      <c r="AP50" s="147">
        <f t="shared" si="14"/>
        <v>0</v>
      </c>
      <c r="AQ50" s="140">
        <f t="shared" si="15"/>
        <v>0</v>
      </c>
      <c r="AS50" s="147">
        <f t="shared" si="16"/>
        <v>0</v>
      </c>
      <c r="AT50" s="140">
        <f t="shared" si="32"/>
        <v>0</v>
      </c>
      <c r="AX50" s="139">
        <f t="shared" si="43"/>
        <v>0.13200000000000001</v>
      </c>
      <c r="AY50" s="146">
        <f t="shared" si="56"/>
        <v>483.47999999999996</v>
      </c>
      <c r="AZ50" s="137">
        <f t="shared" si="44"/>
        <v>63.819359999999996</v>
      </c>
      <c r="BB50" s="139">
        <f t="shared" si="45"/>
        <v>0.13200000000000001</v>
      </c>
      <c r="BC50" s="146">
        <f t="shared" si="57"/>
        <v>483.47999999999996</v>
      </c>
      <c r="BD50" s="137">
        <f t="shared" si="46"/>
        <v>63.819359999999996</v>
      </c>
    </row>
    <row r="51" spans="2:56" s="136" customFormat="1" x14ac:dyDescent="0.35">
      <c r="B51" s="145" t="s">
        <v>28</v>
      </c>
      <c r="D51" s="144" t="s">
        <v>13</v>
      </c>
      <c r="E51" s="143"/>
      <c r="F51" s="142">
        <v>8.3000000000000004E-2</v>
      </c>
      <c r="G51" s="138">
        <f>IF(AND($A$1=1, D19&gt;=600), 600, IF(AND($A$1=1, AND(D19&lt;600, D19&gt;=0)), D19, IF(AND($A$1=2, D19&gt;=1000), 1000, IF(AND($A$1=2, AND(D19&lt;1000, D19&gt;=0)), D19))))</f>
        <v>600</v>
      </c>
      <c r="H51" s="137">
        <f t="shared" si="47"/>
        <v>49.800000000000004</v>
      </c>
      <c r="J51" s="139">
        <f t="shared" si="58"/>
        <v>8.3000000000000004E-2</v>
      </c>
      <c r="K51" s="138">
        <f t="shared" si="48"/>
        <v>600</v>
      </c>
      <c r="L51" s="137">
        <f t="shared" si="49"/>
        <v>49.800000000000004</v>
      </c>
      <c r="N51" s="141">
        <f t="shared" si="50"/>
        <v>0</v>
      </c>
      <c r="O51" s="140">
        <f t="shared" si="51"/>
        <v>0</v>
      </c>
      <c r="Q51" s="139">
        <f t="shared" si="59"/>
        <v>8.3000000000000004E-2</v>
      </c>
      <c r="R51" s="138">
        <f t="shared" si="52"/>
        <v>600</v>
      </c>
      <c r="S51" s="137">
        <f t="shared" si="39"/>
        <v>49.800000000000004</v>
      </c>
      <c r="U51" s="141">
        <f t="shared" si="5"/>
        <v>0</v>
      </c>
      <c r="V51" s="140">
        <f t="shared" si="6"/>
        <v>0</v>
      </c>
      <c r="X51" s="139">
        <f t="shared" si="60"/>
        <v>8.3000000000000004E-2</v>
      </c>
      <c r="Y51" s="138">
        <f t="shared" si="53"/>
        <v>600</v>
      </c>
      <c r="Z51" s="137">
        <f t="shared" si="40"/>
        <v>49.800000000000004</v>
      </c>
      <c r="AB51" s="139">
        <f t="shared" si="61"/>
        <v>8.3000000000000004E-2</v>
      </c>
      <c r="AC51" s="138">
        <f t="shared" si="54"/>
        <v>600</v>
      </c>
      <c r="AD51" s="137">
        <f t="shared" si="41"/>
        <v>49.800000000000004</v>
      </c>
      <c r="AF51" s="141">
        <f t="shared" si="9"/>
        <v>0</v>
      </c>
      <c r="AG51" s="140">
        <f t="shared" si="10"/>
        <v>0</v>
      </c>
      <c r="AI51" s="141">
        <f t="shared" si="11"/>
        <v>0</v>
      </c>
      <c r="AJ51" s="140">
        <f t="shared" si="12"/>
        <v>0</v>
      </c>
      <c r="AL51" s="139">
        <f t="shared" si="62"/>
        <v>8.3000000000000004E-2</v>
      </c>
      <c r="AM51" s="138">
        <f t="shared" si="55"/>
        <v>600</v>
      </c>
      <c r="AN51" s="137">
        <f t="shared" si="42"/>
        <v>49.800000000000004</v>
      </c>
      <c r="AP51" s="141">
        <f t="shared" si="14"/>
        <v>0</v>
      </c>
      <c r="AQ51" s="140">
        <f t="shared" si="15"/>
        <v>0</v>
      </c>
      <c r="AS51" s="141">
        <f t="shared" si="16"/>
        <v>0</v>
      </c>
      <c r="AT51" s="140">
        <f t="shared" si="32"/>
        <v>0</v>
      </c>
      <c r="AX51" s="139">
        <f t="shared" si="43"/>
        <v>8.3000000000000004E-2</v>
      </c>
      <c r="AY51" s="138">
        <f t="shared" si="56"/>
        <v>600</v>
      </c>
      <c r="AZ51" s="137">
        <f t="shared" si="44"/>
        <v>49.800000000000004</v>
      </c>
      <c r="BB51" s="139">
        <f t="shared" si="45"/>
        <v>8.3000000000000004E-2</v>
      </c>
      <c r="BC51" s="138">
        <f t="shared" si="57"/>
        <v>600</v>
      </c>
      <c r="BD51" s="137">
        <f t="shared" si="46"/>
        <v>49.800000000000004</v>
      </c>
    </row>
    <row r="52" spans="2:56" s="136" customFormat="1" ht="13.15" thickBot="1" x14ac:dyDescent="0.4">
      <c r="B52" s="145" t="s">
        <v>27</v>
      </c>
      <c r="D52" s="144" t="s">
        <v>13</v>
      </c>
      <c r="E52" s="143"/>
      <c r="F52" s="142">
        <v>9.7000000000000003E-2</v>
      </c>
      <c r="G52" s="138">
        <f>IF(AND($A$1=1, D19&gt;=600), D19-600, IF(AND($A$1=1, AND(D19&lt;600, D19&gt;=0)), 0, IF(AND($A$1=2, D19&gt;=1000), D19-1000, IF(AND($A$1=2, AND(D19&lt;1000, D19&gt;=0)), 0))))</f>
        <v>2086</v>
      </c>
      <c r="H52" s="137">
        <f t="shared" si="47"/>
        <v>202.34200000000001</v>
      </c>
      <c r="J52" s="139">
        <f t="shared" si="58"/>
        <v>9.7000000000000003E-2</v>
      </c>
      <c r="K52" s="138">
        <f t="shared" si="48"/>
        <v>2086</v>
      </c>
      <c r="L52" s="137">
        <f t="shared" si="49"/>
        <v>202.34200000000001</v>
      </c>
      <c r="N52" s="141">
        <f t="shared" si="50"/>
        <v>0</v>
      </c>
      <c r="O52" s="140">
        <f t="shared" si="51"/>
        <v>0</v>
      </c>
      <c r="Q52" s="139">
        <f t="shared" si="59"/>
        <v>9.7000000000000003E-2</v>
      </c>
      <c r="R52" s="138">
        <f t="shared" si="52"/>
        <v>2086</v>
      </c>
      <c r="S52" s="137">
        <f t="shared" si="39"/>
        <v>202.34200000000001</v>
      </c>
      <c r="U52" s="141">
        <f t="shared" si="5"/>
        <v>0</v>
      </c>
      <c r="V52" s="140">
        <f t="shared" si="6"/>
        <v>0</v>
      </c>
      <c r="X52" s="139">
        <f t="shared" si="60"/>
        <v>9.7000000000000003E-2</v>
      </c>
      <c r="Y52" s="138">
        <f t="shared" si="53"/>
        <v>2086</v>
      </c>
      <c r="Z52" s="137">
        <f t="shared" si="40"/>
        <v>202.34200000000001</v>
      </c>
      <c r="AB52" s="139">
        <f t="shared" si="61"/>
        <v>9.7000000000000003E-2</v>
      </c>
      <c r="AC52" s="138">
        <f t="shared" si="54"/>
        <v>2086</v>
      </c>
      <c r="AD52" s="137">
        <f t="shared" si="41"/>
        <v>202.34200000000001</v>
      </c>
      <c r="AF52" s="141">
        <f t="shared" si="9"/>
        <v>0</v>
      </c>
      <c r="AG52" s="140">
        <f t="shared" si="10"/>
        <v>0</v>
      </c>
      <c r="AI52" s="141">
        <f t="shared" si="11"/>
        <v>0</v>
      </c>
      <c r="AJ52" s="140">
        <f t="shared" si="12"/>
        <v>0</v>
      </c>
      <c r="AL52" s="139">
        <f t="shared" si="62"/>
        <v>9.7000000000000003E-2</v>
      </c>
      <c r="AM52" s="138">
        <f t="shared" si="55"/>
        <v>2086</v>
      </c>
      <c r="AN52" s="137">
        <f t="shared" si="42"/>
        <v>202.34200000000001</v>
      </c>
      <c r="AP52" s="141">
        <f t="shared" si="14"/>
        <v>0</v>
      </c>
      <c r="AQ52" s="140">
        <f t="shared" si="15"/>
        <v>0</v>
      </c>
      <c r="AS52" s="141">
        <f t="shared" si="16"/>
        <v>0</v>
      </c>
      <c r="AT52" s="140">
        <f t="shared" si="32"/>
        <v>0</v>
      </c>
      <c r="AX52" s="139">
        <f t="shared" si="43"/>
        <v>9.7000000000000003E-2</v>
      </c>
      <c r="AY52" s="138">
        <f t="shared" si="56"/>
        <v>2086</v>
      </c>
      <c r="AZ52" s="137">
        <f t="shared" si="44"/>
        <v>202.34200000000001</v>
      </c>
      <c r="BB52" s="139">
        <f t="shared" si="45"/>
        <v>9.7000000000000003E-2</v>
      </c>
      <c r="BC52" s="138">
        <f t="shared" si="57"/>
        <v>2086</v>
      </c>
      <c r="BD52" s="137">
        <f t="shared" si="46"/>
        <v>202.34200000000001</v>
      </c>
    </row>
    <row r="53" spans="2:56" ht="8.25" customHeight="1" thickBot="1" x14ac:dyDescent="0.4">
      <c r="B53" s="135"/>
      <c r="C53" s="133"/>
      <c r="D53" s="134"/>
      <c r="E53" s="133"/>
      <c r="F53" s="95"/>
      <c r="G53" s="132"/>
      <c r="H53" s="93"/>
      <c r="I53" s="131"/>
      <c r="J53" s="95"/>
      <c r="K53" s="129"/>
      <c r="L53" s="93"/>
      <c r="M53" s="131"/>
      <c r="N53" s="130"/>
      <c r="O53" s="48"/>
      <c r="Q53" s="95"/>
      <c r="R53" s="129"/>
      <c r="S53" s="93"/>
      <c r="T53" s="131"/>
      <c r="U53" s="130"/>
      <c r="V53" s="48"/>
      <c r="X53" s="95"/>
      <c r="Y53" s="129"/>
      <c r="Z53" s="93"/>
      <c r="AA53" s="131"/>
      <c r="AB53" s="95"/>
      <c r="AC53" s="129"/>
      <c r="AD53" s="93"/>
      <c r="AE53" s="131"/>
      <c r="AF53" s="130"/>
      <c r="AG53" s="48"/>
      <c r="AI53" s="130"/>
      <c r="AJ53" s="48"/>
      <c r="AL53" s="95"/>
      <c r="AM53" s="129"/>
      <c r="AN53" s="93"/>
      <c r="AO53" s="131"/>
      <c r="AP53" s="130"/>
      <c r="AQ53" s="48"/>
      <c r="AS53" s="130"/>
      <c r="AT53" s="48"/>
      <c r="AX53" s="95"/>
      <c r="AY53" s="129"/>
      <c r="AZ53" s="93"/>
      <c r="BA53" s="131"/>
      <c r="BB53" s="95"/>
      <c r="BC53" s="129"/>
      <c r="BD53" s="93"/>
    </row>
    <row r="54" spans="2:56" ht="13.15" x14ac:dyDescent="0.35">
      <c r="B54" s="128" t="s">
        <v>26</v>
      </c>
      <c r="C54" s="113"/>
      <c r="D54" s="113"/>
      <c r="E54" s="113"/>
      <c r="F54" s="127"/>
      <c r="G54" s="126"/>
      <c r="H54" s="121">
        <f>SUM(H43:H50,H42)</f>
        <v>358.20783967999995</v>
      </c>
      <c r="I54" s="125"/>
      <c r="J54" s="122"/>
      <c r="K54" s="122"/>
      <c r="L54" s="121">
        <f>SUM(L43:L50,L42)</f>
        <v>358.20783967999995</v>
      </c>
      <c r="M54" s="124"/>
      <c r="N54" s="123">
        <f>L54-H54</f>
        <v>0</v>
      </c>
      <c r="O54" s="87">
        <f>IF((H54)=0,"",(N54/H54))</f>
        <v>0</v>
      </c>
      <c r="Q54" s="122"/>
      <c r="R54" s="122"/>
      <c r="S54" s="121">
        <f>SUM(S43:S50,S42)</f>
        <v>375.26556039176853</v>
      </c>
      <c r="T54" s="124"/>
      <c r="U54" s="123">
        <f>S54-L54</f>
        <v>17.057720711768582</v>
      </c>
      <c r="V54" s="87">
        <f>IF((L54)=0,"",(U54/L54))</f>
        <v>4.7619618618640121E-2</v>
      </c>
      <c r="X54" s="122"/>
      <c r="Y54" s="122"/>
      <c r="Z54" s="121">
        <f>SUM(Z43:Z50,Z42)</f>
        <v>371.71962975820099</v>
      </c>
      <c r="AA54" s="124"/>
      <c r="AB54" s="122"/>
      <c r="AC54" s="122"/>
      <c r="AD54" s="121">
        <f>SUM(AD43:AD50,AD42)</f>
        <v>357.28468700326272</v>
      </c>
      <c r="AE54" s="124"/>
      <c r="AF54" s="123">
        <f>AD54-Z54</f>
        <v>-14.434942754938277</v>
      </c>
      <c r="AG54" s="87">
        <f>IF((Z54)=0,"",(AF54/Z54))</f>
        <v>-3.8832877253020044E-2</v>
      </c>
      <c r="AI54" s="123">
        <f>AD54-AZ54</f>
        <v>-1.4644000000000119</v>
      </c>
      <c r="AJ54" s="87">
        <f>IF((AD54)=0,"",(AI54/AD54))</f>
        <v>-4.0986923125161502E-3</v>
      </c>
      <c r="AL54" s="122"/>
      <c r="AM54" s="122"/>
      <c r="AN54" s="121">
        <f>SUM(AN43:AN50,AN42)</f>
        <v>369.56308700326269</v>
      </c>
      <c r="AO54" s="124"/>
      <c r="AP54" s="123">
        <f>AN54-AD54</f>
        <v>12.278399999999976</v>
      </c>
      <c r="AQ54" s="87">
        <f>IF((AD54)=0,"",(AP54/AD54))</f>
        <v>3.436587250068137E-2</v>
      </c>
      <c r="AS54" s="123">
        <f>AN54-BD54</f>
        <v>8.8324000000000069</v>
      </c>
      <c r="AT54" s="87">
        <f>IF((AN54)=0,"",(AS54/AN54))</f>
        <v>2.3899573065104388E-2</v>
      </c>
      <c r="AX54" s="122"/>
      <c r="AY54" s="122"/>
      <c r="AZ54" s="121">
        <f>SUM(AZ43:AZ50,AZ42)</f>
        <v>358.74908700326273</v>
      </c>
      <c r="BA54" s="124"/>
      <c r="BB54" s="122"/>
      <c r="BC54" s="122"/>
      <c r="BD54" s="121">
        <f>SUM(BD43:BD50,BD42)</f>
        <v>360.73068700326269</v>
      </c>
    </row>
    <row r="55" spans="2:56" x14ac:dyDescent="0.35">
      <c r="B55" s="120" t="s">
        <v>23</v>
      </c>
      <c r="C55" s="113"/>
      <c r="D55" s="113"/>
      <c r="E55" s="113"/>
      <c r="F55" s="119">
        <v>0.13</v>
      </c>
      <c r="G55" s="111"/>
      <c r="H55" s="116">
        <f>H54*F55</f>
        <v>46.567019158399994</v>
      </c>
      <c r="I55" s="107"/>
      <c r="J55" s="118">
        <v>0.13</v>
      </c>
      <c r="K55" s="107"/>
      <c r="L55" s="114">
        <f>L54*J55</f>
        <v>46.567019158399994</v>
      </c>
      <c r="M55" s="109"/>
      <c r="N55" s="115">
        <f>L55-H55</f>
        <v>0</v>
      </c>
      <c r="O55" s="76">
        <f>IF((H55)=0,"",(N55/H55))</f>
        <v>0</v>
      </c>
      <c r="Q55" s="118">
        <v>0.13</v>
      </c>
      <c r="R55" s="107"/>
      <c r="S55" s="114">
        <f>S54*Q55</f>
        <v>48.78452285092991</v>
      </c>
      <c r="T55" s="109"/>
      <c r="U55" s="115">
        <f>S55-L55</f>
        <v>2.2175036925299167</v>
      </c>
      <c r="V55" s="76">
        <f>IF((L55)=0,"",(U55/L55))</f>
        <v>4.7619618618640148E-2</v>
      </c>
      <c r="X55" s="118">
        <v>0.13</v>
      </c>
      <c r="Y55" s="107"/>
      <c r="Z55" s="114">
        <f>Z54*X55</f>
        <v>48.323551868566128</v>
      </c>
      <c r="AA55" s="109"/>
      <c r="AB55" s="118">
        <v>0.13</v>
      </c>
      <c r="AC55" s="107"/>
      <c r="AD55" s="114">
        <f>AD54*AB55</f>
        <v>46.447009310424157</v>
      </c>
      <c r="AE55" s="109"/>
      <c r="AF55" s="115">
        <f>AD55-Z55</f>
        <v>-1.8765425581419706</v>
      </c>
      <c r="AG55" s="76">
        <f>IF((Z55)=0,"",(AF55/Z55))</f>
        <v>-3.8832877253019933E-2</v>
      </c>
      <c r="AI55" s="115">
        <f>AD55-AZ55</f>
        <v>-0.19037199999999643</v>
      </c>
      <c r="AJ55" s="76">
        <f>IF((AD55)=0,"",(AI55/AD55))</f>
        <v>-4.0986923125160401E-3</v>
      </c>
      <c r="AL55" s="118">
        <v>0.13</v>
      </c>
      <c r="AM55" s="107"/>
      <c r="AN55" s="114">
        <f>AN54*AL55</f>
        <v>48.043201310424152</v>
      </c>
      <c r="AO55" s="109"/>
      <c r="AP55" s="115">
        <f>AN55-AD55</f>
        <v>1.5961919999999949</v>
      </c>
      <c r="AQ55" s="76">
        <f>IF((AD55)=0,"",(AP55/AD55))</f>
        <v>3.4365872500681321E-2</v>
      </c>
      <c r="AS55" s="115">
        <f>AN55-BD55</f>
        <v>1.1482120000000009</v>
      </c>
      <c r="AT55" s="76">
        <f>IF((AN55)=0,"",(AS55/AN55))</f>
        <v>2.3899573065104388E-2</v>
      </c>
      <c r="AX55" s="118">
        <v>0.13</v>
      </c>
      <c r="AY55" s="107"/>
      <c r="AZ55" s="114">
        <f>AZ54*AX55</f>
        <v>46.637381310424153</v>
      </c>
      <c r="BA55" s="109"/>
      <c r="BB55" s="118">
        <v>0.13</v>
      </c>
      <c r="BC55" s="107"/>
      <c r="BD55" s="114">
        <f>BD54*BB55</f>
        <v>46.894989310424151</v>
      </c>
    </row>
    <row r="56" spans="2:56" ht="13.15" x14ac:dyDescent="0.35">
      <c r="B56" s="117" t="s">
        <v>22</v>
      </c>
      <c r="C56" s="113"/>
      <c r="D56" s="113"/>
      <c r="E56" s="113"/>
      <c r="F56" s="112"/>
      <c r="G56" s="111"/>
      <c r="H56" s="116">
        <f>H54+H55</f>
        <v>404.77485883839995</v>
      </c>
      <c r="I56" s="107"/>
      <c r="J56" s="107"/>
      <c r="K56" s="107"/>
      <c r="L56" s="114">
        <f>L54+L55</f>
        <v>404.77485883839995</v>
      </c>
      <c r="M56" s="109"/>
      <c r="N56" s="115">
        <f>L56-H56</f>
        <v>0</v>
      </c>
      <c r="O56" s="76">
        <f>IF((H56)=0,"",(N56/H56))</f>
        <v>0</v>
      </c>
      <c r="Q56" s="107"/>
      <c r="R56" s="107"/>
      <c r="S56" s="114">
        <f>S54+S55</f>
        <v>424.05008324269846</v>
      </c>
      <c r="T56" s="109"/>
      <c r="U56" s="115">
        <f>S56-L56</f>
        <v>19.275224404298513</v>
      </c>
      <c r="V56" s="76">
        <f>IF((L56)=0,"",(U56/L56))</f>
        <v>4.7619618618640162E-2</v>
      </c>
      <c r="X56" s="107"/>
      <c r="Y56" s="107"/>
      <c r="Z56" s="114">
        <f>Z54+Z55</f>
        <v>420.04318162676714</v>
      </c>
      <c r="AA56" s="109"/>
      <c r="AB56" s="107"/>
      <c r="AC56" s="107"/>
      <c r="AD56" s="114">
        <f>AD54+AD55</f>
        <v>403.73169631368688</v>
      </c>
      <c r="AE56" s="109"/>
      <c r="AF56" s="115">
        <f>AD56-Z56</f>
        <v>-16.311485313080254</v>
      </c>
      <c r="AG56" s="76">
        <f>IF((Z56)=0,"",(AF56/Z56))</f>
        <v>-3.8832877253020051E-2</v>
      </c>
      <c r="AI56" s="115">
        <f>AD56-AZ56</f>
        <v>-1.6547719999999799</v>
      </c>
      <c r="AJ56" s="76">
        <f>IF((AD56)=0,"",(AI56/AD56))</f>
        <v>-4.098692312516067E-3</v>
      </c>
      <c r="AL56" s="107"/>
      <c r="AM56" s="107"/>
      <c r="AN56" s="114">
        <f>AN54+AN55</f>
        <v>417.60628831368683</v>
      </c>
      <c r="AO56" s="109"/>
      <c r="AP56" s="115">
        <f>AN56-AD56</f>
        <v>13.87459199999995</v>
      </c>
      <c r="AQ56" s="76">
        <f>IF((AD56)=0,"",(AP56/AD56))</f>
        <v>3.4365872500681308E-2</v>
      </c>
      <c r="AS56" s="115">
        <f>AN56-BD56</f>
        <v>9.9806120000000078</v>
      </c>
      <c r="AT56" s="76">
        <f>IF((AN56)=0,"",(AS56/AN56))</f>
        <v>2.3899573065104391E-2</v>
      </c>
      <c r="AX56" s="107"/>
      <c r="AY56" s="107"/>
      <c r="AZ56" s="114">
        <f>AZ54+AZ55</f>
        <v>405.38646831368686</v>
      </c>
      <c r="BA56" s="109"/>
      <c r="BB56" s="107"/>
      <c r="BC56" s="107"/>
      <c r="BD56" s="114">
        <f>BD54+BD55</f>
        <v>407.62567631368682</v>
      </c>
    </row>
    <row r="57" spans="2:56" ht="15.75" customHeight="1" x14ac:dyDescent="0.35">
      <c r="B57" s="529" t="s">
        <v>21</v>
      </c>
      <c r="C57" s="529"/>
      <c r="D57" s="529"/>
      <c r="E57" s="113"/>
      <c r="F57" s="112"/>
      <c r="G57" s="111"/>
      <c r="H57" s="110">
        <f>ROUND(-H56*10%,2)</f>
        <v>-40.479999999999997</v>
      </c>
      <c r="I57" s="107"/>
      <c r="J57" s="107"/>
      <c r="K57" s="107"/>
      <c r="L57" s="106">
        <f>ROUND(-L56*10%,2)</f>
        <v>-40.479999999999997</v>
      </c>
      <c r="M57" s="109"/>
      <c r="N57" s="108">
        <f>L57-H57</f>
        <v>0</v>
      </c>
      <c r="O57" s="68">
        <f>IF((H57)=0,"",(N57/H57))</f>
        <v>0</v>
      </c>
      <c r="Q57" s="107"/>
      <c r="R57" s="107"/>
      <c r="S57" s="106"/>
      <c r="T57" s="109"/>
      <c r="U57" s="108"/>
      <c r="V57" s="68">
        <f>IF((L57)=0,"",(U57/L57))</f>
        <v>0</v>
      </c>
      <c r="X57" s="107"/>
      <c r="Y57" s="107"/>
      <c r="Z57" s="106"/>
      <c r="AA57" s="109"/>
      <c r="AB57" s="107"/>
      <c r="AC57" s="107"/>
      <c r="AD57" s="106"/>
      <c r="AE57" s="109"/>
      <c r="AF57" s="108">
        <f>AD57-Z57</f>
        <v>0</v>
      </c>
      <c r="AG57" s="68" t="str">
        <f>IF((Z57)=0,"",(AF57/Z57))</f>
        <v/>
      </c>
      <c r="AI57" s="108">
        <f>AD57-AZ57</f>
        <v>0</v>
      </c>
      <c r="AJ57" s="68" t="str">
        <f>IF((AD57)=0,"",(AI57/AD57))</f>
        <v/>
      </c>
      <c r="AL57" s="107"/>
      <c r="AM57" s="107"/>
      <c r="AN57" s="106"/>
      <c r="AO57" s="109"/>
      <c r="AP57" s="108">
        <f>AN57-AD57</f>
        <v>0</v>
      </c>
      <c r="AQ57" s="68" t="str">
        <f>IF((AD57)=0,"",(AP57/AD57))</f>
        <v/>
      </c>
      <c r="AS57" s="108">
        <f>AN57-BD57</f>
        <v>0</v>
      </c>
      <c r="AT57" s="68" t="str">
        <f>IF((AN57)=0,"",(AS57/AN57))</f>
        <v/>
      </c>
      <c r="AX57" s="107"/>
      <c r="AY57" s="107"/>
      <c r="AZ57" s="106"/>
      <c r="BA57" s="109"/>
      <c r="BB57" s="107"/>
      <c r="BC57" s="107"/>
      <c r="BD57" s="106"/>
    </row>
    <row r="58" spans="2:56" ht="13.5" customHeight="1" thickBot="1" x14ac:dyDescent="0.4">
      <c r="B58" s="530" t="s">
        <v>25</v>
      </c>
      <c r="C58" s="530"/>
      <c r="D58" s="530"/>
      <c r="E58" s="105"/>
      <c r="F58" s="104"/>
      <c r="G58" s="103"/>
      <c r="H58" s="102">
        <f>H56+H57</f>
        <v>364.29485883839993</v>
      </c>
      <c r="I58" s="98"/>
      <c r="J58" s="98"/>
      <c r="K58" s="98"/>
      <c r="L58" s="97">
        <f>L56+L57</f>
        <v>364.29485883839993</v>
      </c>
      <c r="M58" s="101"/>
      <c r="N58" s="100">
        <f>L58-H58</f>
        <v>0</v>
      </c>
      <c r="O58" s="99">
        <f>IF((H58)=0,"",(N58/H58))</f>
        <v>0</v>
      </c>
      <c r="Q58" s="98"/>
      <c r="R58" s="98"/>
      <c r="S58" s="97">
        <f>S56+S57</f>
        <v>424.05008324269846</v>
      </c>
      <c r="T58" s="101"/>
      <c r="U58" s="100">
        <f>S58-L58</f>
        <v>59.755224404298531</v>
      </c>
      <c r="V58" s="99">
        <f>IF((L58)=0,"",(U58/L58))</f>
        <v>0.16402983175451774</v>
      </c>
      <c r="X58" s="98"/>
      <c r="Y58" s="98"/>
      <c r="Z58" s="97">
        <f>Z56+Z57</f>
        <v>420.04318162676714</v>
      </c>
      <c r="AA58" s="101"/>
      <c r="AB58" s="98"/>
      <c r="AC58" s="98"/>
      <c r="AD58" s="97">
        <f>AD56+AD57</f>
        <v>403.73169631368688</v>
      </c>
      <c r="AE58" s="101"/>
      <c r="AF58" s="100">
        <f>AD58-Z58</f>
        <v>-16.311485313080254</v>
      </c>
      <c r="AG58" s="99">
        <f>IF((Z58)=0,"",(AF58/Z58))</f>
        <v>-3.8832877253020051E-2</v>
      </c>
      <c r="AI58" s="100">
        <f>AD58-AZ58</f>
        <v>-1.6547719999999799</v>
      </c>
      <c r="AJ58" s="99">
        <f>IF((AD58)=0,"",(AI58/AD58))</f>
        <v>-4.098692312516067E-3</v>
      </c>
      <c r="AL58" s="98"/>
      <c r="AM58" s="98"/>
      <c r="AN58" s="97">
        <f>AN56+AN57</f>
        <v>417.60628831368683</v>
      </c>
      <c r="AO58" s="101"/>
      <c r="AP58" s="100">
        <f>AN58-AD58</f>
        <v>13.87459199999995</v>
      </c>
      <c r="AQ58" s="99">
        <f>IF((AD58)=0,"",(AP58/AD58))</f>
        <v>3.4365872500681308E-2</v>
      </c>
      <c r="AS58" s="100">
        <f>AN58-BD58</f>
        <v>9.9806120000000078</v>
      </c>
      <c r="AT58" s="99">
        <f>IF((AN58)=0,"",(AS58/AN58))</f>
        <v>2.3899573065104391E-2</v>
      </c>
      <c r="AX58" s="98"/>
      <c r="AY58" s="98"/>
      <c r="AZ58" s="97">
        <f>AZ56+AZ57</f>
        <v>405.38646831368686</v>
      </c>
      <c r="BA58" s="101"/>
      <c r="BB58" s="98"/>
      <c r="BC58" s="98"/>
      <c r="BD58" s="97">
        <f>BD56+BD57</f>
        <v>407.62567631368682</v>
      </c>
    </row>
    <row r="59" spans="2:56" s="44" customFormat="1" ht="8.25" customHeight="1" thickBot="1" x14ac:dyDescent="0.4">
      <c r="B59" s="56"/>
      <c r="C59" s="54"/>
      <c r="D59" s="55"/>
      <c r="E59" s="54"/>
      <c r="F59" s="95"/>
      <c r="G59" s="46"/>
      <c r="H59" s="93"/>
      <c r="I59" s="50"/>
      <c r="J59" s="95"/>
      <c r="K59" s="94"/>
      <c r="L59" s="93"/>
      <c r="M59" s="50"/>
      <c r="N59" s="96"/>
      <c r="O59" s="48"/>
      <c r="Q59" s="95"/>
      <c r="R59" s="94"/>
      <c r="S59" s="93"/>
      <c r="T59" s="50"/>
      <c r="U59" s="96"/>
      <c r="V59" s="48"/>
      <c r="X59" s="95"/>
      <c r="Y59" s="94"/>
      <c r="Z59" s="93"/>
      <c r="AA59" s="50"/>
      <c r="AB59" s="95"/>
      <c r="AC59" s="94"/>
      <c r="AD59" s="93"/>
      <c r="AE59" s="50"/>
      <c r="AF59" s="96"/>
      <c r="AG59" s="48"/>
      <c r="AI59" s="96"/>
      <c r="AJ59" s="48"/>
      <c r="AL59" s="95"/>
      <c r="AM59" s="94"/>
      <c r="AN59" s="93"/>
      <c r="AO59" s="50"/>
      <c r="AP59" s="96"/>
      <c r="AQ59" s="48"/>
      <c r="AS59" s="96"/>
      <c r="AT59" s="48"/>
      <c r="AX59" s="95"/>
      <c r="AY59" s="94"/>
      <c r="AZ59" s="93"/>
      <c r="BA59" s="50"/>
      <c r="BB59" s="95"/>
      <c r="BC59" s="94"/>
      <c r="BD59" s="93"/>
    </row>
    <row r="60" spans="2:56" s="44" customFormat="1" ht="13.15" x14ac:dyDescent="0.35">
      <c r="B60" s="92" t="s">
        <v>24</v>
      </c>
      <c r="C60" s="74"/>
      <c r="D60" s="74"/>
      <c r="E60" s="74"/>
      <c r="F60" s="91"/>
      <c r="G60" s="82"/>
      <c r="H60" s="85">
        <f>SUM(H51:H52,H42,H43:H47)</f>
        <v>388.86227968000003</v>
      </c>
      <c r="I60" s="90"/>
      <c r="J60" s="86"/>
      <c r="K60" s="86"/>
      <c r="L60" s="85">
        <f>SUM(L51:L52,L42,L43:L47)</f>
        <v>388.86227968000003</v>
      </c>
      <c r="M60" s="89"/>
      <c r="N60" s="88">
        <f>L60-H60</f>
        <v>0</v>
      </c>
      <c r="O60" s="87">
        <f>IF((H60)=0,"",(N60/H60))</f>
        <v>0</v>
      </c>
      <c r="Q60" s="86"/>
      <c r="R60" s="86"/>
      <c r="S60" s="85">
        <f>SUM(S51:S52,S42,S43:S47)</f>
        <v>405.92000039176861</v>
      </c>
      <c r="T60" s="89"/>
      <c r="U60" s="88">
        <f>S60-L60</f>
        <v>17.057720711768582</v>
      </c>
      <c r="V60" s="87">
        <f>IF((L60)=0,"",(U60/L60))</f>
        <v>4.3865711855121579E-2</v>
      </c>
      <c r="X60" s="86"/>
      <c r="Y60" s="86"/>
      <c r="Z60" s="85">
        <f>SUM(Z51:Z52,Z42,Z43:Z47)</f>
        <v>402.37406975820096</v>
      </c>
      <c r="AA60" s="89"/>
      <c r="AB60" s="86"/>
      <c r="AC60" s="86"/>
      <c r="AD60" s="85">
        <f>SUM(AD51:AD52,AD42,AD43:AD47)</f>
        <v>387.9391270032628</v>
      </c>
      <c r="AE60" s="89"/>
      <c r="AF60" s="88">
        <f>AD60-Z60</f>
        <v>-14.434942754938163</v>
      </c>
      <c r="AG60" s="87">
        <f>IF((Z60)=0,"",(AF60/Z60))</f>
        <v>-3.5874435854210407E-2</v>
      </c>
      <c r="AI60" s="88">
        <f>AD60-AZ60</f>
        <v>-1.4644000000000119</v>
      </c>
      <c r="AJ60" s="87">
        <f>IF((AD60)=0,"",(AI60/AD60))</f>
        <v>-3.7748190323367292E-3</v>
      </c>
      <c r="AL60" s="86"/>
      <c r="AM60" s="86"/>
      <c r="AN60" s="85">
        <f>SUM(AN51:AN52,AN42,AN43:AN47)</f>
        <v>400.21752700326277</v>
      </c>
      <c r="AO60" s="89"/>
      <c r="AP60" s="88">
        <f>AN60-AD60</f>
        <v>12.278399999999976</v>
      </c>
      <c r="AQ60" s="87">
        <f>IF((AD60)=0,"",(AP60/AD60))</f>
        <v>3.1650326418084421E-2</v>
      </c>
      <c r="AS60" s="88">
        <f>AN60-BD60</f>
        <v>8.8323999999999501</v>
      </c>
      <c r="AT60" s="87">
        <f>IF((AN60)=0,"",(AS60/AN60))</f>
        <v>2.206899849223231E-2</v>
      </c>
      <c r="AX60" s="86"/>
      <c r="AY60" s="86"/>
      <c r="AZ60" s="85">
        <f>SUM(AZ51:AZ52,AZ42,AZ43:AZ47)</f>
        <v>389.40352700326281</v>
      </c>
      <c r="BA60" s="89"/>
      <c r="BB60" s="86"/>
      <c r="BC60" s="86"/>
      <c r="BD60" s="85">
        <f>SUM(BD51:BD52,BD42,BD43:BD47)</f>
        <v>391.38512700326282</v>
      </c>
    </row>
    <row r="61" spans="2:56" s="44" customFormat="1" x14ac:dyDescent="0.35">
      <c r="B61" s="84" t="s">
        <v>23</v>
      </c>
      <c r="C61" s="74"/>
      <c r="D61" s="74"/>
      <c r="E61" s="74"/>
      <c r="F61" s="83">
        <v>0.13</v>
      </c>
      <c r="G61" s="82"/>
      <c r="H61" s="78">
        <f>H60*F61</f>
        <v>50.552096358400007</v>
      </c>
      <c r="I61" s="67"/>
      <c r="J61" s="81">
        <v>0.13</v>
      </c>
      <c r="K61" s="80"/>
      <c r="L61" s="75">
        <f>L60*J61</f>
        <v>50.552096358400007</v>
      </c>
      <c r="M61" s="70"/>
      <c r="N61" s="77">
        <f>L61-H61</f>
        <v>0</v>
      </c>
      <c r="O61" s="76">
        <f>IF((H61)=0,"",(N61/H61))</f>
        <v>0</v>
      </c>
      <c r="Q61" s="81">
        <v>0.13</v>
      </c>
      <c r="R61" s="80"/>
      <c r="S61" s="75">
        <f>S60*Q61</f>
        <v>52.769600050929924</v>
      </c>
      <c r="T61" s="70"/>
      <c r="U61" s="77">
        <f>S61-L61</f>
        <v>2.2175036925299167</v>
      </c>
      <c r="V61" s="76">
        <f>IF((L61)=0,"",(U61/L61))</f>
        <v>4.38657118551216E-2</v>
      </c>
      <c r="X61" s="81">
        <v>0.13</v>
      </c>
      <c r="Y61" s="80"/>
      <c r="Z61" s="75">
        <f>Z60*X61</f>
        <v>52.308629068566127</v>
      </c>
      <c r="AA61" s="70"/>
      <c r="AB61" s="81">
        <v>0.13</v>
      </c>
      <c r="AC61" s="80"/>
      <c r="AD61" s="75">
        <f>AD60*AB61</f>
        <v>50.432086510424163</v>
      </c>
      <c r="AE61" s="70"/>
      <c r="AF61" s="77">
        <f>AD61-Z61</f>
        <v>-1.8765425581419635</v>
      </c>
      <c r="AG61" s="76">
        <f>IF((Z61)=0,"",(AF61/Z61))</f>
        <v>-3.5874435854210449E-2</v>
      </c>
      <c r="AI61" s="77">
        <f>AD61-AZ61</f>
        <v>-0.19037200000000354</v>
      </c>
      <c r="AJ61" s="76">
        <f>IF((AD61)=0,"",(AI61/AD61))</f>
        <v>-3.7748190323367687E-3</v>
      </c>
      <c r="AL61" s="81">
        <v>0.13</v>
      </c>
      <c r="AM61" s="80"/>
      <c r="AN61" s="75">
        <f>AN60*AL61</f>
        <v>52.028278510424165</v>
      </c>
      <c r="AO61" s="70"/>
      <c r="AP61" s="77">
        <f>AN61-AD61</f>
        <v>1.5961920000000021</v>
      </c>
      <c r="AQ61" s="76">
        <f>IF((AD61)=0,"",(AP61/AD61))</f>
        <v>3.1650326418084525E-2</v>
      </c>
      <c r="AS61" s="77">
        <f>AN61-BD61</f>
        <v>1.1482119999999938</v>
      </c>
      <c r="AT61" s="76">
        <f>IF((AN61)=0,"",(AS61/AN61))</f>
        <v>2.2068998492232313E-2</v>
      </c>
      <c r="AX61" s="81">
        <v>0.13</v>
      </c>
      <c r="AY61" s="80"/>
      <c r="AZ61" s="75">
        <f>AZ60*AX61</f>
        <v>50.622458510424167</v>
      </c>
      <c r="BA61" s="70"/>
      <c r="BB61" s="81">
        <v>0.13</v>
      </c>
      <c r="BC61" s="80"/>
      <c r="BD61" s="75">
        <f>BD60*BB61</f>
        <v>50.880066510424172</v>
      </c>
    </row>
    <row r="62" spans="2:56" s="44" customFormat="1" ht="13.15" x14ac:dyDescent="0.35">
      <c r="B62" s="79" t="s">
        <v>22</v>
      </c>
      <c r="C62" s="74"/>
      <c r="D62" s="74"/>
      <c r="E62" s="74"/>
      <c r="F62" s="73"/>
      <c r="G62" s="72"/>
      <c r="H62" s="78">
        <f>H60+H61</f>
        <v>439.41437603840006</v>
      </c>
      <c r="I62" s="67"/>
      <c r="J62" s="67"/>
      <c r="K62" s="67"/>
      <c r="L62" s="75">
        <f>L60+L61</f>
        <v>439.41437603840006</v>
      </c>
      <c r="M62" s="70"/>
      <c r="N62" s="77">
        <f>L62-H62</f>
        <v>0</v>
      </c>
      <c r="O62" s="76">
        <f>IF((H62)=0,"",(N62/H62))</f>
        <v>0</v>
      </c>
      <c r="Q62" s="67"/>
      <c r="R62" s="67"/>
      <c r="S62" s="75">
        <f>S60+S61</f>
        <v>458.68960044269852</v>
      </c>
      <c r="T62" s="70"/>
      <c r="U62" s="77">
        <f>S62-L62</f>
        <v>19.275224404298456</v>
      </c>
      <c r="V62" s="76">
        <f>IF((L62)=0,"",(U62/L62))</f>
        <v>4.3865711855121482E-2</v>
      </c>
      <c r="X62" s="67"/>
      <c r="Y62" s="67"/>
      <c r="Z62" s="75">
        <f>Z60+Z61</f>
        <v>454.68269882676708</v>
      </c>
      <c r="AA62" s="70"/>
      <c r="AB62" s="67"/>
      <c r="AC62" s="67"/>
      <c r="AD62" s="75">
        <f>AD60+AD61</f>
        <v>438.37121351368694</v>
      </c>
      <c r="AE62" s="70"/>
      <c r="AF62" s="77">
        <f>AD62-Z62</f>
        <v>-16.311485313080141</v>
      </c>
      <c r="AG62" s="76">
        <f>IF((Z62)=0,"",(AF62/Z62))</f>
        <v>-3.5874435854210442E-2</v>
      </c>
      <c r="AI62" s="77">
        <f>AD62-AZ62</f>
        <v>-1.6547720000000368</v>
      </c>
      <c r="AJ62" s="76">
        <f>IF((AD62)=0,"",(AI62/AD62))</f>
        <v>-3.7748190323367826E-3</v>
      </c>
      <c r="AL62" s="67"/>
      <c r="AM62" s="67"/>
      <c r="AN62" s="75">
        <f>AN60+AN61</f>
        <v>452.24580551368695</v>
      </c>
      <c r="AO62" s="70"/>
      <c r="AP62" s="77">
        <f>AN62-AD62</f>
        <v>13.874592000000007</v>
      </c>
      <c r="AQ62" s="76">
        <f>IF((AD62)=0,"",(AP62/AD62))</f>
        <v>3.1650326418084497E-2</v>
      </c>
      <c r="AS62" s="77">
        <f>AN62-BD62</f>
        <v>9.980611999999951</v>
      </c>
      <c r="AT62" s="76">
        <f>IF((AN62)=0,"",(AS62/AN62))</f>
        <v>2.2068998492232327E-2</v>
      </c>
      <c r="AX62" s="67"/>
      <c r="AY62" s="67"/>
      <c r="AZ62" s="75">
        <f>AZ60+AZ61</f>
        <v>440.02598551368698</v>
      </c>
      <c r="BA62" s="70"/>
      <c r="BB62" s="67"/>
      <c r="BC62" s="67"/>
      <c r="BD62" s="75">
        <f>BD60+BD61</f>
        <v>442.265193513687</v>
      </c>
    </row>
    <row r="63" spans="2:56" s="44" customFormat="1" ht="15.75" customHeight="1" x14ac:dyDescent="0.35">
      <c r="B63" s="527" t="s">
        <v>21</v>
      </c>
      <c r="C63" s="527"/>
      <c r="D63" s="527"/>
      <c r="E63" s="74"/>
      <c r="F63" s="73"/>
      <c r="G63" s="72"/>
      <c r="H63" s="71">
        <f>ROUND(-H62*10%,2)</f>
        <v>-43.94</v>
      </c>
      <c r="I63" s="67"/>
      <c r="J63" s="67"/>
      <c r="K63" s="67"/>
      <c r="L63" s="66">
        <f>ROUND(-L62*10%,2)</f>
        <v>-43.94</v>
      </c>
      <c r="M63" s="70"/>
      <c r="N63" s="69">
        <f>L63-H63</f>
        <v>0</v>
      </c>
      <c r="O63" s="68">
        <f>IF((H63)=0,"",(N63/H63))</f>
        <v>0</v>
      </c>
      <c r="Q63" s="67"/>
      <c r="R63" s="67"/>
      <c r="S63" s="66"/>
      <c r="T63" s="70"/>
      <c r="U63" s="69"/>
      <c r="V63" s="68">
        <f>IF((L63)=0,"",(U63/L63))</f>
        <v>0</v>
      </c>
      <c r="X63" s="67"/>
      <c r="Y63" s="67"/>
      <c r="Z63" s="66"/>
      <c r="AA63" s="70"/>
      <c r="AB63" s="67"/>
      <c r="AC63" s="67"/>
      <c r="AD63" s="66"/>
      <c r="AE63" s="70"/>
      <c r="AF63" s="69">
        <f>AD63-Z63</f>
        <v>0</v>
      </c>
      <c r="AG63" s="68" t="str">
        <f>IF((Z63)=0,"",(AF63/Z63))</f>
        <v/>
      </c>
      <c r="AI63" s="69">
        <f>AD63-AZ63</f>
        <v>0</v>
      </c>
      <c r="AJ63" s="68" t="str">
        <f>IF((AD63)=0,"",(AI63/AD63))</f>
        <v/>
      </c>
      <c r="AL63" s="67"/>
      <c r="AM63" s="67"/>
      <c r="AN63" s="66"/>
      <c r="AO63" s="70"/>
      <c r="AP63" s="69">
        <f>AN63-AD63</f>
        <v>0</v>
      </c>
      <c r="AQ63" s="68" t="str">
        <f>IF((AD63)=0,"",(AP63/AD63))</f>
        <v/>
      </c>
      <c r="AS63" s="69">
        <f>AN63-BD63</f>
        <v>0</v>
      </c>
      <c r="AT63" s="68" t="str">
        <f>IF((AN63)=0,"",(AS63/AN63))</f>
        <v/>
      </c>
      <c r="AX63" s="67"/>
      <c r="AY63" s="67"/>
      <c r="AZ63" s="66"/>
      <c r="BA63" s="70"/>
      <c r="BB63" s="67"/>
      <c r="BC63" s="67"/>
      <c r="BD63" s="66"/>
    </row>
    <row r="64" spans="2:56" s="44" customFormat="1" ht="13.5" customHeight="1" thickBot="1" x14ac:dyDescent="0.4">
      <c r="B64" s="528" t="s">
        <v>20</v>
      </c>
      <c r="C64" s="528"/>
      <c r="D64" s="528"/>
      <c r="E64" s="65"/>
      <c r="F64" s="64"/>
      <c r="G64" s="63"/>
      <c r="H64" s="62">
        <f>SUM(H62:H63)</f>
        <v>395.47437603840007</v>
      </c>
      <c r="I64" s="58"/>
      <c r="J64" s="58"/>
      <c r="K64" s="58"/>
      <c r="L64" s="57">
        <f>SUM(L62:L63)</f>
        <v>395.47437603840007</v>
      </c>
      <c r="M64" s="61"/>
      <c r="N64" s="60">
        <f>L64-H64</f>
        <v>0</v>
      </c>
      <c r="O64" s="59">
        <f>IF((H64)=0,"",(N64/H64))</f>
        <v>0</v>
      </c>
      <c r="Q64" s="58"/>
      <c r="R64" s="58"/>
      <c r="S64" s="57">
        <f>SUM(S62:S63)</f>
        <v>458.68960044269852</v>
      </c>
      <c r="T64" s="61"/>
      <c r="U64" s="60">
        <f>S64-L64</f>
        <v>63.215224404298453</v>
      </c>
      <c r="V64" s="59">
        <f>IF((L64)=0,"",(U64/L64))</f>
        <v>0.15984657473272132</v>
      </c>
      <c r="X64" s="58"/>
      <c r="Y64" s="58"/>
      <c r="Z64" s="57">
        <f>SUM(Z62:Z63)</f>
        <v>454.68269882676708</v>
      </c>
      <c r="AA64" s="61"/>
      <c r="AB64" s="58"/>
      <c r="AC64" s="58"/>
      <c r="AD64" s="57">
        <f>SUM(AD62:AD63)</f>
        <v>438.37121351368694</v>
      </c>
      <c r="AE64" s="61"/>
      <c r="AF64" s="60">
        <f>AD64-Z64</f>
        <v>-16.311485313080141</v>
      </c>
      <c r="AG64" s="59">
        <f>IF((Z64)=0,"",(AF64/Z64))</f>
        <v>-3.5874435854210442E-2</v>
      </c>
      <c r="AI64" s="60">
        <f>AD64-AZ64</f>
        <v>-1.6547720000000368</v>
      </c>
      <c r="AJ64" s="59">
        <f>IF((AD64)=0,"",(AI64/AD64))</f>
        <v>-3.7748190323367826E-3</v>
      </c>
      <c r="AL64" s="58"/>
      <c r="AM64" s="58"/>
      <c r="AN64" s="57">
        <f>SUM(AN62:AN63)</f>
        <v>452.24580551368695</v>
      </c>
      <c r="AO64" s="61"/>
      <c r="AP64" s="60">
        <f>AN64-AD64</f>
        <v>13.874592000000007</v>
      </c>
      <c r="AQ64" s="59">
        <f>IF((AD64)=0,"",(AP64/AD64))</f>
        <v>3.1650326418084497E-2</v>
      </c>
      <c r="AS64" s="60">
        <f>AN64-BD64</f>
        <v>9.980611999999951</v>
      </c>
      <c r="AT64" s="59">
        <f>IF((AN64)=0,"",(AS64/AN64))</f>
        <v>2.2068998492232327E-2</v>
      </c>
      <c r="AX64" s="58"/>
      <c r="AY64" s="58"/>
      <c r="AZ64" s="57">
        <f>SUM(AZ62:AZ63)</f>
        <v>440.02598551368698</v>
      </c>
      <c r="BA64" s="61"/>
      <c r="BB64" s="58"/>
      <c r="BC64" s="58"/>
      <c r="BD64" s="57">
        <f>SUM(BD62:BD63)</f>
        <v>442.265193513687</v>
      </c>
    </row>
    <row r="65" spans="1:56" s="44" customFormat="1" ht="8.25" customHeight="1" thickBot="1" x14ac:dyDescent="0.4">
      <c r="B65" s="56"/>
      <c r="C65" s="54"/>
      <c r="D65" s="55"/>
      <c r="E65" s="54"/>
      <c r="F65" s="47"/>
      <c r="G65" s="53"/>
      <c r="H65" s="52"/>
      <c r="I65" s="51"/>
      <c r="J65" s="47"/>
      <c r="K65" s="46"/>
      <c r="L65" s="45"/>
      <c r="M65" s="50"/>
      <c r="N65" s="49"/>
      <c r="O65" s="48"/>
      <c r="Q65" s="47"/>
      <c r="R65" s="46"/>
      <c r="S65" s="45"/>
      <c r="T65" s="50"/>
      <c r="U65" s="49"/>
      <c r="V65" s="48"/>
      <c r="X65" s="47"/>
      <c r="Y65" s="46"/>
      <c r="Z65" s="45"/>
      <c r="AA65" s="50"/>
      <c r="AB65" s="47"/>
      <c r="AC65" s="46"/>
      <c r="AD65" s="45"/>
      <c r="AE65" s="50"/>
      <c r="AF65" s="49"/>
      <c r="AG65" s="48"/>
      <c r="AI65" s="49"/>
      <c r="AJ65" s="48"/>
      <c r="AL65" s="47"/>
      <c r="AM65" s="46"/>
      <c r="AN65" s="45"/>
      <c r="AO65" s="50"/>
      <c r="AP65" s="49"/>
      <c r="AQ65" s="48"/>
      <c r="AS65" s="49"/>
      <c r="AT65" s="48"/>
      <c r="AX65" s="47"/>
      <c r="AY65" s="46"/>
      <c r="AZ65" s="45"/>
      <c r="BA65" s="50"/>
      <c r="BB65" s="47"/>
      <c r="BC65" s="46"/>
      <c r="BD65" s="45"/>
    </row>
    <row r="66" spans="1:56" ht="10.5" customHeight="1" x14ac:dyDescent="0.35">
      <c r="L66" s="43"/>
      <c r="S66" s="43"/>
      <c r="Z66" s="43"/>
      <c r="AD66" s="43"/>
      <c r="AN66" s="43"/>
      <c r="AZ66" s="43"/>
      <c r="BD66" s="43"/>
    </row>
    <row r="67" spans="1:56" ht="13.15" x14ac:dyDescent="0.4">
      <c r="B67" s="42" t="s">
        <v>19</v>
      </c>
      <c r="F67" s="41">
        <v>4.2999999999999997E-2</v>
      </c>
      <c r="J67" s="41">
        <f>F67</f>
        <v>4.2999999999999997E-2</v>
      </c>
      <c r="Q67" s="41">
        <v>4.8648832098523664E-2</v>
      </c>
      <c r="X67" s="41">
        <f>$Q67</f>
        <v>4.8648832098523664E-2</v>
      </c>
      <c r="AB67" s="41">
        <f>X67</f>
        <v>4.8648832098523664E-2</v>
      </c>
      <c r="AL67" s="41">
        <f>AB67</f>
        <v>4.8648832098523664E-2</v>
      </c>
      <c r="AX67" s="41">
        <v>4.8648832098523664E-2</v>
      </c>
      <c r="BB67" s="41">
        <v>4.8648832098523664E-2</v>
      </c>
    </row>
    <row r="68" spans="1:56" s="38" customFormat="1" x14ac:dyDescent="0.35">
      <c r="B68" s="38" t="s">
        <v>18</v>
      </c>
      <c r="F68" s="39"/>
      <c r="H68" s="40">
        <f>H37/D19</f>
        <v>3.5457799999999875E-3</v>
      </c>
      <c r="J68" s="39"/>
      <c r="L68" s="40">
        <f>L37/D19</f>
        <v>3.5457799999999875E-3</v>
      </c>
      <c r="Q68" s="39"/>
      <c r="X68" s="39"/>
      <c r="AB68" s="39"/>
      <c r="AL68" s="39"/>
      <c r="AX68" s="39"/>
      <c r="BB68" s="39"/>
    </row>
    <row r="69" spans="1:56" s="7" customFormat="1" ht="13.15" x14ac:dyDescent="0.4">
      <c r="B69" s="37" t="s">
        <v>17</v>
      </c>
      <c r="F69" s="35"/>
      <c r="J69" s="35"/>
      <c r="Q69" s="35"/>
      <c r="X69" s="35"/>
      <c r="AB69" s="35"/>
      <c r="AL69" s="35"/>
      <c r="AX69" s="35"/>
      <c r="BB69" s="35"/>
    </row>
    <row r="70" spans="1:56" s="6" customFormat="1" x14ac:dyDescent="0.35">
      <c r="B70" s="6" t="s">
        <v>16</v>
      </c>
      <c r="D70" s="28" t="s">
        <v>15</v>
      </c>
      <c r="E70" s="27"/>
      <c r="F70" s="31">
        <f>F23</f>
        <v>8.3800000000000008</v>
      </c>
      <c r="G70" s="30">
        <f>G23</f>
        <v>1</v>
      </c>
      <c r="H70" s="29">
        <f>G70*F70</f>
        <v>8.3800000000000008</v>
      </c>
      <c r="J70" s="31">
        <f>J23</f>
        <v>8.3800000000000008</v>
      </c>
      <c r="K70" s="30">
        <f>K23</f>
        <v>1</v>
      </c>
      <c r="L70" s="29">
        <f>K70*J70</f>
        <v>8.3800000000000008</v>
      </c>
      <c r="N70" s="33">
        <f>L70-H70</f>
        <v>0</v>
      </c>
      <c r="O70" s="32">
        <f>IF((H70)=0,"",(N70/H70))</f>
        <v>0</v>
      </c>
      <c r="Q70" s="31">
        <f>Q23</f>
        <v>16.02</v>
      </c>
      <c r="R70" s="30">
        <f>R23</f>
        <v>1</v>
      </c>
      <c r="S70" s="29">
        <f>R70*Q70</f>
        <v>16.02</v>
      </c>
      <c r="U70" s="33">
        <f>S70-L70</f>
        <v>7.6399999999999988</v>
      </c>
      <c r="V70" s="32">
        <f>IF((L70)=0,"",(U70/L70))</f>
        <v>0.91169451073985652</v>
      </c>
      <c r="X70" s="31">
        <f>X23</f>
        <v>16.239999999999998</v>
      </c>
      <c r="Y70" s="30">
        <f>Y23</f>
        <v>1</v>
      </c>
      <c r="Z70" s="29">
        <f>Y70*X70</f>
        <v>16.239999999999998</v>
      </c>
      <c r="AB70" s="31">
        <f>AB23</f>
        <v>16.61</v>
      </c>
      <c r="AC70" s="30">
        <f>AC23</f>
        <v>1</v>
      </c>
      <c r="AD70" s="29">
        <f>AC70*AB70</f>
        <v>16.61</v>
      </c>
      <c r="AF70" s="33">
        <f>AD70-Z70</f>
        <v>0.37000000000000099</v>
      </c>
      <c r="AG70" s="32">
        <f>IF((Z70)=0,"",(AF70/Z70))</f>
        <v>2.2783251231527156E-2</v>
      </c>
      <c r="AI70" s="33">
        <f>AD70-AZ70</f>
        <v>-0.39000000000000057</v>
      </c>
      <c r="AJ70" s="32">
        <f>IF((AD70)=0,"",(AI70/AD70))</f>
        <v>-2.3479831426851328E-2</v>
      </c>
      <c r="AL70" s="31">
        <f>AL23</f>
        <v>17.07</v>
      </c>
      <c r="AM70" s="30">
        <f>AM23</f>
        <v>1</v>
      </c>
      <c r="AN70" s="29">
        <f>AM70*AL70</f>
        <v>17.07</v>
      </c>
      <c r="AP70" s="33">
        <f>AN70-AD70</f>
        <v>0.46000000000000085</v>
      </c>
      <c r="AQ70" s="32">
        <f>IF((AD70)=0,"",(AP70/AD70))</f>
        <v>2.7694160144491324E-2</v>
      </c>
      <c r="AS70" s="33">
        <f>AN70-BD70</f>
        <v>-0.30000000000000071</v>
      </c>
      <c r="AT70" s="32">
        <f>IF((AN70)=0,"",(AS70/AN70))</f>
        <v>-1.7574692442882289E-2</v>
      </c>
      <c r="AX70" s="31">
        <v>17</v>
      </c>
      <c r="AY70" s="30">
        <f>AY23</f>
        <v>1</v>
      </c>
      <c r="AZ70" s="29">
        <f>AY70*AX70</f>
        <v>17</v>
      </c>
      <c r="BB70" s="31">
        <v>17.37</v>
      </c>
      <c r="BC70" s="30">
        <f>BC23</f>
        <v>1</v>
      </c>
      <c r="BD70" s="29">
        <f>BC70*BB70</f>
        <v>17.37</v>
      </c>
    </row>
    <row r="71" spans="1:56" s="6" customFormat="1" x14ac:dyDescent="0.35">
      <c r="B71" s="6" t="s">
        <v>14</v>
      </c>
      <c r="D71" s="28" t="s">
        <v>13</v>
      </c>
      <c r="E71" s="27"/>
      <c r="F71" s="24">
        <f>F27</f>
        <v>1.7000000000000001E-2</v>
      </c>
      <c r="G71" s="23">
        <f>$D$19</f>
        <v>2686</v>
      </c>
      <c r="H71" s="22">
        <f>G71*F71</f>
        <v>45.662000000000006</v>
      </c>
      <c r="J71" s="24">
        <f>J27</f>
        <v>1.7000000000000001E-2</v>
      </c>
      <c r="K71" s="23">
        <f>$D$19</f>
        <v>2686</v>
      </c>
      <c r="L71" s="22">
        <f>K71*J71</f>
        <v>45.662000000000006</v>
      </c>
      <c r="N71" s="26">
        <f>L71-H71</f>
        <v>0</v>
      </c>
      <c r="O71" s="25">
        <f>IF((H71)=0,"",(N71/H71))</f>
        <v>0</v>
      </c>
      <c r="Q71" s="24">
        <f>Q27</f>
        <v>1.5699999999999999E-2</v>
      </c>
      <c r="R71" s="23">
        <f>$D$19</f>
        <v>2686</v>
      </c>
      <c r="S71" s="22">
        <f>R71*Q71</f>
        <v>42.170199999999994</v>
      </c>
      <c r="U71" s="26">
        <f>S71-L71</f>
        <v>-3.491800000000012</v>
      </c>
      <c r="V71" s="25">
        <f>IF((L71)=0,"",(U71/L71))</f>
        <v>-7.6470588235294373E-2</v>
      </c>
      <c r="X71" s="24">
        <f>X27</f>
        <v>1.61E-2</v>
      </c>
      <c r="Y71" s="23">
        <f>$D$19</f>
        <v>2686</v>
      </c>
      <c r="Z71" s="22">
        <f>Y71*X71</f>
        <v>43.244599999999998</v>
      </c>
      <c r="AB71" s="24">
        <f>AB27</f>
        <v>1.67E-2</v>
      </c>
      <c r="AC71" s="23">
        <f>$D$19</f>
        <v>2686</v>
      </c>
      <c r="AD71" s="22">
        <f>AC71*AB71</f>
        <v>44.856200000000001</v>
      </c>
      <c r="AF71" s="26">
        <f>AD71-Z71</f>
        <v>1.6116000000000028</v>
      </c>
      <c r="AG71" s="25">
        <f>IF((Z71)=0,"",(AF71/Z71))</f>
        <v>3.7267080745341678E-2</v>
      </c>
      <c r="AI71" s="26">
        <f>AD71-AZ71</f>
        <v>-1.0743999999999971</v>
      </c>
      <c r="AJ71" s="25">
        <f>IF((AD71)=0,"",(AI71/AD71))</f>
        <v>-2.3952095808383169E-2</v>
      </c>
      <c r="AL71" s="24">
        <f>AL27</f>
        <v>1.7399999999999999E-2</v>
      </c>
      <c r="AM71" s="23">
        <f>$D$19</f>
        <v>2686</v>
      </c>
      <c r="AN71" s="22">
        <f>AM71*AL71</f>
        <v>46.736399999999996</v>
      </c>
      <c r="AP71" s="26">
        <f>AN71-AD71</f>
        <v>1.880199999999995</v>
      </c>
      <c r="AQ71" s="25">
        <f>IF((AD71)=0,"",(AP71/AD71))</f>
        <v>4.1916167664670545E-2</v>
      </c>
      <c r="AS71" s="26">
        <f>AN71-BD71</f>
        <v>-0.80580000000000496</v>
      </c>
      <c r="AT71" s="25">
        <f>IF((AN71)=0,"",(AS71/AN71))</f>
        <v>-1.7241379310344935E-2</v>
      </c>
      <c r="AX71" s="24">
        <v>1.7100000000000001E-2</v>
      </c>
      <c r="AY71" s="23">
        <f>$D$19</f>
        <v>2686</v>
      </c>
      <c r="AZ71" s="22">
        <f>AY71*AX71</f>
        <v>45.930599999999998</v>
      </c>
      <c r="BB71" s="24">
        <v>1.77E-2</v>
      </c>
      <c r="BC71" s="23">
        <f>$D$19</f>
        <v>2686</v>
      </c>
      <c r="BD71" s="22">
        <f>BC71*BB71</f>
        <v>47.542200000000001</v>
      </c>
    </row>
    <row r="72" spans="1:56" s="12" customFormat="1" ht="13.5" thickBot="1" x14ac:dyDescent="0.4">
      <c r="B72" s="21" t="s">
        <v>12</v>
      </c>
      <c r="C72" s="19"/>
      <c r="D72" s="20"/>
      <c r="E72" s="19"/>
      <c r="F72" s="15"/>
      <c r="G72" s="14"/>
      <c r="H72" s="13">
        <f>SUM(H70:H71)</f>
        <v>54.042000000000009</v>
      </c>
      <c r="I72" s="18"/>
      <c r="J72" s="15"/>
      <c r="K72" s="14"/>
      <c r="L72" s="13">
        <f>SUM(L70:L71)</f>
        <v>54.042000000000009</v>
      </c>
      <c r="M72" s="18"/>
      <c r="N72" s="17">
        <f>L72-H72</f>
        <v>0</v>
      </c>
      <c r="O72" s="16">
        <f>IF((H72)=0,"",(N72/H72))</f>
        <v>0</v>
      </c>
      <c r="Q72" s="15"/>
      <c r="R72" s="14"/>
      <c r="S72" s="13">
        <f>SUM(S70:S71)</f>
        <v>58.19019999999999</v>
      </c>
      <c r="T72" s="18"/>
      <c r="U72" s="17">
        <f>S72-L72</f>
        <v>4.1481999999999815</v>
      </c>
      <c r="V72" s="16">
        <f>IF((L72)=0,"",(U72/L72))</f>
        <v>7.6758817216238867E-2</v>
      </c>
      <c r="X72" s="15"/>
      <c r="Y72" s="14"/>
      <c r="Z72" s="13">
        <f>SUM(Z70:Z71)</f>
        <v>59.4846</v>
      </c>
      <c r="AA72" s="18"/>
      <c r="AB72" s="15"/>
      <c r="AC72" s="14"/>
      <c r="AD72" s="13">
        <f>SUM(AD70:AD71)</f>
        <v>61.466200000000001</v>
      </c>
      <c r="AE72" s="18"/>
      <c r="AF72" s="17">
        <f>AD72-Z72</f>
        <v>1.9816000000000003</v>
      </c>
      <c r="AG72" s="16">
        <f>IF((Z72)=0,"",(AF72/Z72))</f>
        <v>3.3312823823308892E-2</v>
      </c>
      <c r="AI72" s="17">
        <f>AD72-AZ72</f>
        <v>-1.4643999999999977</v>
      </c>
      <c r="AJ72" s="16">
        <f>IF((AD72)=0,"",(AI72/AD72))</f>
        <v>-2.3824475890814753E-2</v>
      </c>
      <c r="AL72" s="15"/>
      <c r="AM72" s="14"/>
      <c r="AN72" s="13">
        <f>SUM(AN70:AN71)</f>
        <v>63.806399999999996</v>
      </c>
      <c r="AO72" s="18"/>
      <c r="AP72" s="17">
        <f>AN72-AD72</f>
        <v>2.3401999999999958</v>
      </c>
      <c r="AQ72" s="16">
        <f>IF((AD72)=0,"",(AP72/AD72))</f>
        <v>3.8072957169956755E-2</v>
      </c>
      <c r="AS72" s="17">
        <f>AN72-BD72</f>
        <v>-1.1058000000000021</v>
      </c>
      <c r="AT72" s="16">
        <f>IF((AN72)=0,"",(AS72/AN72))</f>
        <v>-1.7330549913488338E-2</v>
      </c>
      <c r="AX72" s="15"/>
      <c r="AY72" s="14"/>
      <c r="AZ72" s="13">
        <f>SUM(AZ70:AZ71)</f>
        <v>62.930599999999998</v>
      </c>
      <c r="BA72" s="18"/>
      <c r="BB72" s="15"/>
      <c r="BC72" s="14"/>
      <c r="BD72" s="13">
        <f>SUM(BD70:BD71)</f>
        <v>64.912199999999999</v>
      </c>
    </row>
    <row r="73" spans="1:56" ht="10.5" customHeight="1" thickTop="1" x14ac:dyDescent="0.35"/>
    <row r="74" spans="1:56" ht="10.5" customHeight="1" x14ac:dyDescent="0.35">
      <c r="A74" s="11" t="s">
        <v>11</v>
      </c>
    </row>
    <row r="75" spans="1:56" ht="10.5" customHeight="1" x14ac:dyDescent="0.35"/>
    <row r="76" spans="1:56" x14ac:dyDescent="0.35">
      <c r="A76" s="1" t="s">
        <v>10</v>
      </c>
    </row>
    <row r="77" spans="1:56" x14ac:dyDescent="0.35">
      <c r="A77" s="1" t="s">
        <v>9</v>
      </c>
    </row>
    <row r="79" spans="1:56" x14ac:dyDescent="0.35">
      <c r="A79" s="5" t="s">
        <v>8</v>
      </c>
    </row>
    <row r="80" spans="1:56" x14ac:dyDescent="0.35">
      <c r="A80" s="5" t="s">
        <v>7</v>
      </c>
    </row>
    <row r="82" spans="1:54" x14ac:dyDescent="0.35">
      <c r="A82" s="1" t="s">
        <v>6</v>
      </c>
    </row>
    <row r="83" spans="1:54" x14ac:dyDescent="0.35">
      <c r="A83" s="1" t="s">
        <v>5</v>
      </c>
    </row>
    <row r="84" spans="1:54" x14ac:dyDescent="0.35">
      <c r="A84" s="1" t="s">
        <v>4</v>
      </c>
    </row>
    <row r="85" spans="1:54" x14ac:dyDescent="0.35">
      <c r="A85" s="1" t="s">
        <v>3</v>
      </c>
    </row>
    <row r="86" spans="1:54" x14ac:dyDescent="0.35">
      <c r="A86" s="1" t="s">
        <v>2</v>
      </c>
    </row>
    <row r="88" spans="1:54" x14ac:dyDescent="0.35">
      <c r="A88" s="10"/>
      <c r="B88" s="1" t="s">
        <v>1</v>
      </c>
    </row>
    <row r="92" spans="1:54" x14ac:dyDescent="0.35">
      <c r="B92" s="5" t="s">
        <v>0</v>
      </c>
      <c r="F92" s="4">
        <f>G37</f>
        <v>115.49799999999959</v>
      </c>
      <c r="G92" s="6"/>
      <c r="H92" s="6"/>
      <c r="I92" s="6"/>
      <c r="J92" s="4">
        <f>K37</f>
        <v>115.49799999999959</v>
      </c>
      <c r="Q92" s="4">
        <f>R37</f>
        <v>130.67076301663474</v>
      </c>
      <c r="X92" s="4">
        <f>Y37</f>
        <v>130.67076301663474</v>
      </c>
      <c r="AB92" s="4">
        <f>AC37</f>
        <v>130.67076301663474</v>
      </c>
      <c r="AL92" s="4">
        <f>AM37</f>
        <v>130.67076301663474</v>
      </c>
      <c r="AX92" s="4">
        <f>AY37</f>
        <v>130.67076301663474</v>
      </c>
      <c r="BB92" s="4">
        <f>BC37</f>
        <v>130.67076301663474</v>
      </c>
    </row>
    <row r="93" spans="1:54" x14ac:dyDescent="0.35">
      <c r="B93" s="5"/>
      <c r="D93" s="1" t="str">
        <f>F93&amp;"/"&amp;J93</f>
        <v>115/115</v>
      </c>
      <c r="F93" s="4">
        <f>ROUND(F92,0)</f>
        <v>115</v>
      </c>
      <c r="J93" s="3">
        <f>ROUND(J92,0)</f>
        <v>115</v>
      </c>
    </row>
    <row r="94" spans="1:54" x14ac:dyDescent="0.35">
      <c r="D94" s="1" t="str">
        <f>F94&amp;"/"&amp;J94</f>
        <v>2801/2801</v>
      </c>
      <c r="F94" s="2">
        <f>$D19+F93</f>
        <v>2801</v>
      </c>
      <c r="J94" s="2">
        <f>$D19+J93</f>
        <v>2801</v>
      </c>
    </row>
    <row r="95" spans="1:54" x14ac:dyDescent="0.35">
      <c r="D95" s="223"/>
    </row>
    <row r="96" spans="1:54" x14ac:dyDescent="0.35">
      <c r="D96" s="223"/>
    </row>
  </sheetData>
  <sheetProtection selectLockedCells="1"/>
  <mergeCells count="32">
    <mergeCell ref="U20:V20"/>
    <mergeCell ref="B11:O11"/>
    <mergeCell ref="F20:H20"/>
    <mergeCell ref="J20:L20"/>
    <mergeCell ref="N20:O20"/>
    <mergeCell ref="Q20:S20"/>
    <mergeCell ref="X20:Z20"/>
    <mergeCell ref="AB20:AD20"/>
    <mergeCell ref="AF20:AG20"/>
    <mergeCell ref="AL20:AN20"/>
    <mergeCell ref="AP20:AQ20"/>
    <mergeCell ref="B63:D63"/>
    <mergeCell ref="B64:D64"/>
    <mergeCell ref="AP21:AP22"/>
    <mergeCell ref="AQ21:AQ22"/>
    <mergeCell ref="B57:D57"/>
    <mergeCell ref="D21:D22"/>
    <mergeCell ref="N21:N22"/>
    <mergeCell ref="O21:O22"/>
    <mergeCell ref="U21:U22"/>
    <mergeCell ref="V21:V22"/>
    <mergeCell ref="B58:D58"/>
    <mergeCell ref="AF21:AF22"/>
    <mergeCell ref="AG21:AG22"/>
    <mergeCell ref="AX20:AZ20"/>
    <mergeCell ref="BB20:BD20"/>
    <mergeCell ref="AI20:AJ20"/>
    <mergeCell ref="AI21:AI22"/>
    <mergeCell ref="AJ21:AJ22"/>
    <mergeCell ref="AS20:AT20"/>
    <mergeCell ref="AS21:AS22"/>
    <mergeCell ref="AT21:AT22"/>
  </mergeCells>
  <dataValidations count="3">
    <dataValidation type="list" allowBlank="1" showInputMessage="1" showErrorMessage="1" prompt="Select Charge Unit - monthly, per kWh, per kW" sqref="D70:D71 D23:D28 D43:D53 D65 D59 D40:D41 D30:D38">
      <formula1>"Monthly, per kWh, per kW"</formula1>
    </dataValidation>
    <dataValidation type="list" allowBlank="1" showInputMessage="1" showErrorMessage="1" sqref="E65 E59 E70:E71 E23:E28 E43:E53 E40:E41 E30:E38">
      <formula1>#REF!</formula1>
    </dataValidation>
    <dataValidation type="list" allowBlank="1" showInputMessage="1" showErrorMessage="1" sqref="D16">
      <formula1>"TOU, non-TOU"</formula1>
    </dataValidation>
  </dataValidations>
  <pageMargins left="0.74803149606299213" right="0.15748031496062992" top="0.39370078740157483" bottom="0.39370078740157483" header="0.31496062992125984" footer="0.31496062992125984"/>
  <pageSetup paperSize="5" scale="66"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1">
    <pageSetUpPr fitToPage="1"/>
  </sheetPr>
  <dimension ref="A1:BG99"/>
  <sheetViews>
    <sheetView showGridLines="0" topLeftCell="A10" zoomScale="90" zoomScaleNormal="90" workbookViewId="0">
      <pane xSplit="4" ySplit="13" topLeftCell="E23" activePane="bottomRight" state="frozen"/>
      <selection activeCell="A47" sqref="A47:D47"/>
      <selection pane="topRight" activeCell="A47" sqref="A47:D47"/>
      <selection pane="bottomLeft" activeCell="A47" sqref="A47:D47"/>
      <selection pane="bottomRight" activeCell="X25" activeCellId="1" sqref="X23 X25"/>
    </sheetView>
  </sheetViews>
  <sheetFormatPr defaultColWidth="9.1328125" defaultRowHeight="12.75" outlineLevelCol="1" x14ac:dyDescent="0.35"/>
  <cols>
    <col min="1" max="1" width="2.1328125" style="1" customWidth="1"/>
    <col min="2" max="2" width="29.265625" style="1" customWidth="1"/>
    <col min="3" max="3" width="0.86328125" style="1" customWidth="1"/>
    <col min="4" max="4" width="13.1328125" style="1" bestFit="1" customWidth="1"/>
    <col min="5" max="5" width="3" style="1" customWidth="1"/>
    <col min="6" max="6" width="11.1328125" style="1" hidden="1" customWidth="1"/>
    <col min="7" max="7" width="8.59765625" style="1" hidden="1" customWidth="1"/>
    <col min="8" max="8" width="9.73046875" style="1" hidden="1" customWidth="1"/>
    <col min="9" max="9" width="2.86328125" style="1" hidden="1" customWidth="1"/>
    <col min="10" max="10" width="11.265625" style="1" hidden="1" customWidth="1"/>
    <col min="11" max="11" width="9.3984375" style="1" hidden="1" customWidth="1"/>
    <col min="12" max="12" width="9.73046875" style="229" hidden="1" customWidth="1"/>
    <col min="13" max="13" width="2.86328125" style="1" hidden="1" customWidth="1"/>
    <col min="14" max="14" width="9" style="1" hidden="1" customWidth="1"/>
    <col min="15" max="15" width="8.59765625" style="1" hidden="1" customWidth="1"/>
    <col min="16" max="16" width="3.86328125" style="1" hidden="1" customWidth="1"/>
    <col min="17" max="17" width="10.73046875" style="1" hidden="1" customWidth="1"/>
    <col min="18" max="18" width="9.1328125" style="228" hidden="1" customWidth="1"/>
    <col min="19" max="19" width="14.73046875" style="1" hidden="1" customWidth="1"/>
    <col min="20" max="20" width="2.86328125" style="1" hidden="1" customWidth="1"/>
    <col min="21" max="21" width="10.1328125" style="1" hidden="1" customWidth="1"/>
    <col min="22" max="22" width="9.73046875" style="1" hidden="1" customWidth="1"/>
    <col min="23" max="23" width="3.86328125" style="1" hidden="1" customWidth="1"/>
    <col min="24" max="24" width="9.1328125" style="1" customWidth="1" outlineLevel="1"/>
    <col min="25" max="25" width="8.59765625" style="228" customWidth="1" outlineLevel="1"/>
    <col min="26" max="26" width="9.73046875" style="1" customWidth="1" outlineLevel="1"/>
    <col min="27" max="27" width="0.86328125" style="1" customWidth="1" outlineLevel="1"/>
    <col min="28" max="28" width="10.265625" style="1" customWidth="1"/>
    <col min="29" max="29" width="8.59765625" style="228" customWidth="1"/>
    <col min="30" max="30" width="9.86328125" style="1" customWidth="1"/>
    <col min="31" max="31" width="0.86328125" style="1" customWidth="1"/>
    <col min="32" max="32" width="9.1328125" style="1" customWidth="1"/>
    <col min="33" max="33" width="8.3984375" style="1" customWidth="1"/>
    <col min="34" max="34" width="0.86328125" style="1" customWidth="1"/>
    <col min="35" max="35" width="10.3984375" style="1" customWidth="1"/>
    <col min="36" max="36" width="9.59765625" style="1" bestFit="1" customWidth="1"/>
    <col min="37" max="37" width="0.86328125" style="1" customWidth="1"/>
    <col min="38" max="38" width="9.265625" style="1" customWidth="1"/>
    <col min="39" max="39" width="8.59765625" style="228" customWidth="1"/>
    <col min="40" max="40" width="9" style="1" customWidth="1"/>
    <col min="41" max="41" width="0.86328125" style="1" customWidth="1"/>
    <col min="42" max="43" width="7.73046875" style="1" customWidth="1"/>
    <col min="44" max="44" width="0.86328125" style="1" customWidth="1"/>
    <col min="45" max="45" width="9" style="1" bestFit="1" customWidth="1"/>
    <col min="46" max="46" width="9.59765625" style="1" bestFit="1" customWidth="1"/>
    <col min="47" max="47" width="0.86328125" style="1" customWidth="1"/>
    <col min="48" max="48" width="3.86328125" style="1" customWidth="1"/>
    <col min="49" max="50" width="9.1328125" style="1"/>
    <col min="51" max="51" width="10.265625" style="1" customWidth="1"/>
    <col min="52" max="52" width="8.59765625" style="228" customWidth="1"/>
    <col min="53" max="53" width="9.86328125" style="1" customWidth="1"/>
    <col min="54" max="54" width="2" style="1" customWidth="1"/>
    <col min="55" max="55" width="9.265625" style="1" customWidth="1"/>
    <col min="56" max="56" width="8.59765625" style="228" customWidth="1"/>
    <col min="57" max="57" width="9" style="1" customWidth="1"/>
    <col min="58" max="16384" width="9.1328125" style="1"/>
  </cols>
  <sheetData>
    <row r="1" spans="1:59" s="213" customFormat="1" ht="15" customHeight="1" x14ac:dyDescent="0.4">
      <c r="A1" s="222">
        <v>1</v>
      </c>
      <c r="B1" s="216" t="s">
        <v>88</v>
      </c>
      <c r="C1" s="214"/>
      <c r="D1" s="214" t="s">
        <v>278</v>
      </c>
      <c r="E1" s="221"/>
      <c r="F1" s="221"/>
      <c r="G1" s="221"/>
      <c r="H1" s="221"/>
      <c r="I1" s="221"/>
      <c r="J1" s="221"/>
      <c r="K1" s="221"/>
      <c r="L1" s="322"/>
      <c r="P1"/>
      <c r="Q1" s="221"/>
      <c r="R1" s="325"/>
      <c r="Y1" s="321"/>
      <c r="AC1" s="321"/>
      <c r="AM1" s="321"/>
      <c r="AZ1" s="321"/>
      <c r="BD1" s="321"/>
    </row>
    <row r="2" spans="1:59" s="213" customFormat="1" ht="15" customHeight="1" x14ac:dyDescent="0.45">
      <c r="A2" s="219"/>
      <c r="B2" s="216" t="s">
        <v>87</v>
      </c>
      <c r="C2" s="214"/>
      <c r="D2" s="220"/>
      <c r="E2" s="219"/>
      <c r="F2" s="219"/>
      <c r="G2" s="219"/>
      <c r="H2" s="219"/>
      <c r="I2" s="219"/>
      <c r="J2" s="219"/>
      <c r="K2" s="219"/>
      <c r="L2" s="322"/>
      <c r="P2"/>
      <c r="Q2" s="219"/>
      <c r="R2" s="324"/>
      <c r="Y2" s="321"/>
      <c r="AC2" s="321"/>
      <c r="AM2" s="321"/>
      <c r="AZ2" s="321"/>
      <c r="BD2" s="321"/>
    </row>
    <row r="3" spans="1:59" s="213" customFormat="1" ht="15" customHeight="1" x14ac:dyDescent="0.45">
      <c r="A3" s="219"/>
      <c r="B3" s="216" t="s">
        <v>86</v>
      </c>
      <c r="C3" s="214"/>
      <c r="D3" s="220"/>
      <c r="E3" s="219"/>
      <c r="F3" s="219"/>
      <c r="G3" s="219"/>
      <c r="H3" s="219"/>
      <c r="I3" s="219"/>
      <c r="J3" s="219"/>
      <c r="K3" s="219"/>
      <c r="L3" s="322"/>
      <c r="P3"/>
      <c r="R3" s="321"/>
      <c r="Y3" s="321"/>
      <c r="AC3" s="321"/>
      <c r="AM3" s="321"/>
      <c r="AZ3" s="321"/>
      <c r="BD3" s="321"/>
    </row>
    <row r="4" spans="1:59" s="213" customFormat="1" ht="15" customHeight="1" x14ac:dyDescent="0.45">
      <c r="A4" s="219"/>
      <c r="B4" s="216" t="s">
        <v>85</v>
      </c>
      <c r="C4" s="214"/>
      <c r="D4" s="220"/>
      <c r="E4" s="219"/>
      <c r="F4" s="219"/>
      <c r="G4" s="219"/>
      <c r="H4" s="219"/>
      <c r="I4" s="218"/>
      <c r="J4" s="218"/>
      <c r="K4" s="218"/>
      <c r="L4" s="322"/>
      <c r="P4"/>
      <c r="Q4" s="218"/>
      <c r="R4" s="323"/>
      <c r="Y4" s="321"/>
      <c r="AC4" s="321"/>
      <c r="AM4" s="321"/>
      <c r="AZ4" s="321"/>
      <c r="BD4" s="321"/>
    </row>
    <row r="5" spans="1:59" s="213" customFormat="1" ht="15" customHeight="1" x14ac:dyDescent="0.4">
      <c r="B5" s="216" t="s">
        <v>84</v>
      </c>
      <c r="C5" s="214"/>
      <c r="D5" s="215"/>
      <c r="E5" s="217"/>
      <c r="L5" s="322"/>
      <c r="P5"/>
      <c r="R5" s="321"/>
      <c r="Y5" s="321"/>
      <c r="AC5" s="321"/>
      <c r="AM5" s="321"/>
      <c r="AZ5" s="321"/>
      <c r="BD5" s="321"/>
    </row>
    <row r="6" spans="1:59" s="213" customFormat="1" ht="9" customHeight="1" x14ac:dyDescent="0.4">
      <c r="B6" s="216"/>
      <c r="C6" s="214"/>
      <c r="D6" s="214"/>
      <c r="L6" s="322"/>
      <c r="P6"/>
      <c r="R6" s="321"/>
      <c r="Y6" s="321"/>
      <c r="AC6" s="321"/>
      <c r="AM6" s="321"/>
      <c r="AZ6" s="321"/>
      <c r="BD6" s="321"/>
    </row>
    <row r="7" spans="1:59" s="213" customFormat="1" ht="13.15" x14ac:dyDescent="0.4">
      <c r="B7" s="216" t="s">
        <v>83</v>
      </c>
      <c r="C7" s="214"/>
      <c r="D7" s="215"/>
      <c r="L7" s="322"/>
      <c r="P7"/>
      <c r="R7" s="321"/>
      <c r="Y7" s="321"/>
      <c r="AC7" s="321"/>
      <c r="AM7" s="321"/>
      <c r="AZ7" s="321"/>
      <c r="BD7" s="321"/>
    </row>
    <row r="8" spans="1:59" s="213" customFormat="1" ht="15" customHeight="1" x14ac:dyDescent="0.35">
      <c r="C8" s="214"/>
      <c r="L8" s="322"/>
      <c r="N8" s="1"/>
      <c r="O8"/>
      <c r="P8"/>
      <c r="R8" s="321"/>
      <c r="Y8" s="321"/>
      <c r="AC8" s="321"/>
      <c r="AM8" s="321"/>
      <c r="AZ8" s="321"/>
      <c r="BD8" s="321"/>
    </row>
    <row r="9" spans="1:59" ht="7.5" customHeight="1" x14ac:dyDescent="0.35">
      <c r="L9" s="319"/>
      <c r="M9"/>
      <c r="N9"/>
      <c r="O9"/>
      <c r="P9"/>
      <c r="S9"/>
      <c r="T9"/>
      <c r="U9"/>
      <c r="V9"/>
      <c r="W9"/>
      <c r="X9"/>
      <c r="Y9" s="320"/>
      <c r="Z9"/>
      <c r="AA9"/>
      <c r="AB9"/>
      <c r="AC9" s="320"/>
      <c r="AD9"/>
      <c r="AE9"/>
      <c r="AF9"/>
      <c r="AG9"/>
      <c r="AH9"/>
      <c r="AI9"/>
      <c r="AJ9"/>
      <c r="AK9"/>
      <c r="AL9"/>
      <c r="AM9" s="320"/>
      <c r="AN9"/>
      <c r="AO9"/>
      <c r="AP9"/>
      <c r="AQ9"/>
      <c r="AR9"/>
      <c r="AS9"/>
      <c r="AT9"/>
      <c r="AU9"/>
      <c r="AV9"/>
      <c r="AW9"/>
      <c r="AX9"/>
      <c r="AY9"/>
      <c r="AZ9" s="320"/>
      <c r="BA9"/>
      <c r="BB9"/>
      <c r="BC9"/>
      <c r="BD9" s="320"/>
      <c r="BE9"/>
      <c r="BF9"/>
      <c r="BG9"/>
    </row>
    <row r="10" spans="1:59" ht="18.75" customHeight="1" x14ac:dyDescent="0.5">
      <c r="B10" s="212" t="s">
        <v>82</v>
      </c>
      <c r="C10" s="212"/>
      <c r="D10" s="212"/>
      <c r="E10" s="212"/>
      <c r="F10" s="212"/>
      <c r="G10" s="212"/>
      <c r="H10" s="212"/>
      <c r="I10" s="212"/>
      <c r="J10" s="212"/>
      <c r="K10" s="212"/>
      <c r="L10" s="211"/>
      <c r="M10" s="212"/>
      <c r="N10" s="212"/>
      <c r="O10" s="212"/>
      <c r="P10"/>
      <c r="AD10" s="211"/>
      <c r="BA10" s="211"/>
    </row>
    <row r="11" spans="1:59" ht="18.75" hidden="1" customHeight="1" x14ac:dyDescent="0.5">
      <c r="B11" s="533" t="s">
        <v>81</v>
      </c>
      <c r="C11" s="533"/>
      <c r="D11" s="533"/>
      <c r="E11" s="533"/>
      <c r="F11" s="533"/>
      <c r="G11" s="533"/>
      <c r="H11" s="533"/>
      <c r="I11" s="533"/>
      <c r="J11" s="533"/>
      <c r="K11" s="533"/>
      <c r="L11" s="533"/>
      <c r="M11" s="533"/>
      <c r="N11" s="533"/>
      <c r="O11" s="533"/>
      <c r="P11"/>
      <c r="W11"/>
      <c r="AH11"/>
      <c r="AK11"/>
      <c r="AR11"/>
      <c r="AU11"/>
      <c r="AV11"/>
    </row>
    <row r="12" spans="1:59" ht="7.5" hidden="1" customHeight="1" x14ac:dyDescent="0.35">
      <c r="L12" s="319"/>
      <c r="M12"/>
      <c r="N12"/>
      <c r="O12"/>
      <c r="P12"/>
      <c r="S12"/>
      <c r="T12"/>
      <c r="U12"/>
      <c r="V12"/>
      <c r="W12"/>
      <c r="Z12"/>
      <c r="AA12"/>
      <c r="AD12"/>
      <c r="AE12"/>
      <c r="AF12"/>
      <c r="AG12"/>
      <c r="AH12"/>
      <c r="AI12"/>
      <c r="AJ12"/>
      <c r="AK12"/>
      <c r="AN12"/>
      <c r="AO12"/>
      <c r="AP12"/>
      <c r="AQ12"/>
      <c r="AR12"/>
      <c r="AS12"/>
      <c r="AT12"/>
      <c r="AU12"/>
      <c r="AV12"/>
      <c r="BA12"/>
      <c r="BE12"/>
    </row>
    <row r="13" spans="1:59" ht="7.5" customHeight="1" x14ac:dyDescent="0.35">
      <c r="L13" s="319"/>
      <c r="M13"/>
      <c r="N13"/>
      <c r="O13"/>
      <c r="P13"/>
      <c r="S13"/>
      <c r="T13"/>
      <c r="U13"/>
      <c r="V13"/>
      <c r="W13"/>
      <c r="Z13"/>
      <c r="AA13"/>
      <c r="AD13"/>
      <c r="AE13"/>
      <c r="AF13"/>
      <c r="AG13"/>
      <c r="AH13"/>
      <c r="AI13"/>
      <c r="AJ13"/>
      <c r="AK13"/>
      <c r="AN13"/>
      <c r="AO13"/>
      <c r="AP13"/>
      <c r="AQ13"/>
      <c r="AR13"/>
      <c r="AS13"/>
      <c r="AT13"/>
      <c r="AU13"/>
      <c r="AV13"/>
      <c r="BA13"/>
      <c r="BE13"/>
    </row>
    <row r="14" spans="1:59" ht="15" hidden="1" x14ac:dyDescent="0.4">
      <c r="B14" s="210" t="s">
        <v>80</v>
      </c>
      <c r="D14" s="7"/>
      <c r="E14" s="209"/>
      <c r="F14" s="209"/>
      <c r="G14" s="209"/>
      <c r="H14" s="209"/>
      <c r="I14" s="209"/>
      <c r="J14" s="209"/>
      <c r="K14" s="209"/>
      <c r="L14" s="318"/>
      <c r="M14" s="209"/>
      <c r="N14" s="209"/>
      <c r="O14" s="209"/>
    </row>
    <row r="15" spans="1:59" ht="15" x14ac:dyDescent="0.4">
      <c r="B15" s="317" t="s">
        <v>94</v>
      </c>
      <c r="C15" s="207"/>
      <c r="D15" s="206"/>
      <c r="E15" s="206"/>
      <c r="F15" s="202"/>
      <c r="G15" s="202"/>
      <c r="H15" s="202"/>
      <c r="I15" s="202"/>
      <c r="J15" s="202"/>
      <c r="K15" s="202"/>
      <c r="L15" s="316"/>
      <c r="M15" s="202"/>
      <c r="N15" s="202"/>
      <c r="O15" s="202"/>
      <c r="R15" s="315"/>
      <c r="S15" s="202"/>
      <c r="T15" s="202"/>
      <c r="U15" s="202"/>
      <c r="V15" s="202"/>
      <c r="X15" s="202"/>
      <c r="Y15" s="315"/>
      <c r="Z15" s="202"/>
      <c r="AA15" s="202"/>
      <c r="AB15" s="202"/>
      <c r="AC15" s="315"/>
      <c r="AD15" s="202"/>
      <c r="AE15" s="202"/>
      <c r="AF15" s="202"/>
      <c r="AG15" s="202"/>
      <c r="AI15" s="202"/>
      <c r="AJ15" s="202"/>
      <c r="AL15" s="202"/>
      <c r="AM15" s="315"/>
      <c r="AN15" s="202"/>
      <c r="AO15" s="202"/>
      <c r="AP15" s="202"/>
      <c r="AQ15" s="202"/>
      <c r="AS15" s="202"/>
      <c r="AT15" s="202"/>
      <c r="AY15" s="202"/>
      <c r="AZ15" s="315"/>
      <c r="BA15" s="202"/>
      <c r="BC15" s="202"/>
      <c r="BD15" s="315"/>
      <c r="BE15" s="202"/>
    </row>
    <row r="16" spans="1:59" ht="15" hidden="1" x14ac:dyDescent="0.4">
      <c r="B16" s="201" t="s">
        <v>78</v>
      </c>
      <c r="D16" s="204" t="s">
        <v>77</v>
      </c>
      <c r="E16" s="202"/>
      <c r="F16" s="202"/>
      <c r="G16" s="202"/>
      <c r="H16" s="202"/>
      <c r="I16" s="202"/>
      <c r="J16" s="202"/>
      <c r="K16" s="227"/>
      <c r="L16" s="316"/>
      <c r="M16" s="202"/>
      <c r="N16" s="202"/>
      <c r="O16" s="202"/>
      <c r="Q16" s="202"/>
      <c r="R16" s="315"/>
      <c r="S16" s="202"/>
      <c r="T16" s="202"/>
      <c r="U16" s="202"/>
      <c r="V16" s="202"/>
      <c r="X16" s="202"/>
      <c r="Y16" s="315"/>
      <c r="Z16" s="202"/>
      <c r="AA16" s="202"/>
      <c r="AB16" s="202"/>
      <c r="AC16" s="315"/>
      <c r="AD16" s="202"/>
      <c r="AE16" s="202"/>
      <c r="AF16" s="202"/>
      <c r="AG16" s="202"/>
      <c r="AI16" s="202"/>
      <c r="AJ16" s="202"/>
      <c r="AL16" s="202"/>
      <c r="AM16" s="315"/>
      <c r="AN16" s="202"/>
      <c r="AO16" s="202"/>
      <c r="AP16" s="202"/>
      <c r="AQ16" s="202"/>
      <c r="AS16" s="202"/>
      <c r="AT16" s="202"/>
      <c r="AY16" s="202"/>
      <c r="AZ16" s="315"/>
      <c r="BA16" s="202"/>
      <c r="BC16" s="202"/>
      <c r="BD16" s="315"/>
      <c r="BE16" s="202"/>
    </row>
    <row r="17" spans="2:57" ht="6.95" customHeight="1" x14ac:dyDescent="0.4">
      <c r="B17" s="203"/>
      <c r="D17" s="202"/>
      <c r="E17" s="202"/>
      <c r="F17" s="202"/>
      <c r="G17" s="202"/>
      <c r="H17" s="202"/>
      <c r="I17" s="202"/>
      <c r="J17" s="202"/>
      <c r="K17" s="202"/>
      <c r="L17" s="316"/>
      <c r="M17" s="202"/>
      <c r="N17" s="202"/>
      <c r="O17" s="202"/>
      <c r="Q17" s="202"/>
      <c r="R17" s="315"/>
      <c r="S17" s="202"/>
      <c r="T17" s="202"/>
      <c r="U17" s="202"/>
      <c r="V17" s="202"/>
      <c r="X17" s="202"/>
      <c r="Y17" s="315"/>
      <c r="Z17" s="202"/>
      <c r="AA17" s="202"/>
      <c r="AB17" s="202"/>
      <c r="AC17" s="315"/>
      <c r="AD17" s="202"/>
      <c r="AE17" s="202"/>
      <c r="AF17" s="202"/>
      <c r="AG17" s="202"/>
      <c r="AI17" s="202"/>
      <c r="AJ17" s="202"/>
      <c r="AL17" s="202"/>
      <c r="AM17" s="315"/>
      <c r="AN17" s="202"/>
      <c r="AO17" s="202"/>
      <c r="AP17" s="202"/>
      <c r="AQ17" s="202"/>
      <c r="AS17" s="202"/>
      <c r="AT17" s="202"/>
      <c r="AY17" s="202"/>
      <c r="AZ17" s="315"/>
      <c r="BA17" s="202"/>
      <c r="BC17" s="202"/>
      <c r="BD17" s="315"/>
      <c r="BE17" s="202"/>
    </row>
    <row r="18" spans="2:57" ht="13.15" x14ac:dyDescent="0.4">
      <c r="B18" s="5"/>
      <c r="D18" s="42" t="s">
        <v>76</v>
      </c>
      <c r="E18" s="42"/>
    </row>
    <row r="19" spans="2:57" ht="13.15" x14ac:dyDescent="0.4">
      <c r="B19" s="314" t="s">
        <v>75</v>
      </c>
      <c r="D19" s="200">
        <v>54052</v>
      </c>
    </row>
    <row r="20" spans="2:57" ht="13.15" x14ac:dyDescent="0.4">
      <c r="B20" s="314" t="s">
        <v>93</v>
      </c>
      <c r="D20" s="200">
        <v>137</v>
      </c>
      <c r="E20" s="199"/>
      <c r="F20" s="522" t="s">
        <v>74</v>
      </c>
      <c r="G20" s="523"/>
      <c r="H20" s="524"/>
      <c r="J20" s="522" t="s">
        <v>73</v>
      </c>
      <c r="K20" s="523"/>
      <c r="L20" s="524"/>
      <c r="N20" s="522" t="s">
        <v>72</v>
      </c>
      <c r="O20" s="524"/>
      <c r="Q20" s="522" t="s">
        <v>71</v>
      </c>
      <c r="R20" s="523"/>
      <c r="S20" s="524"/>
      <c r="U20" s="522" t="s">
        <v>70</v>
      </c>
      <c r="V20" s="524"/>
      <c r="X20" s="522" t="s">
        <v>69</v>
      </c>
      <c r="Y20" s="523"/>
      <c r="Z20" s="524"/>
      <c r="AB20" s="522" t="s">
        <v>68</v>
      </c>
      <c r="AC20" s="523"/>
      <c r="AD20" s="524"/>
      <c r="AF20" s="522" t="s">
        <v>67</v>
      </c>
      <c r="AG20" s="524"/>
      <c r="AI20" s="522" t="s">
        <v>66</v>
      </c>
      <c r="AJ20" s="524"/>
      <c r="AL20" s="522" t="s">
        <v>65</v>
      </c>
      <c r="AM20" s="523"/>
      <c r="AN20" s="524"/>
      <c r="AP20" s="522" t="s">
        <v>64</v>
      </c>
      <c r="AQ20" s="524"/>
      <c r="AS20" s="522" t="s">
        <v>63</v>
      </c>
      <c r="AT20" s="524"/>
      <c r="AY20" s="522" t="s">
        <v>62</v>
      </c>
      <c r="AZ20" s="523"/>
      <c r="BA20" s="524"/>
      <c r="BC20" s="522" t="s">
        <v>61</v>
      </c>
      <c r="BD20" s="523"/>
      <c r="BE20" s="524"/>
    </row>
    <row r="21" spans="2:57" ht="13.15" customHeight="1" x14ac:dyDescent="0.4">
      <c r="B21" s="5"/>
      <c r="D21" s="531" t="s">
        <v>60</v>
      </c>
      <c r="E21" s="195"/>
      <c r="F21" s="198" t="s">
        <v>57</v>
      </c>
      <c r="G21" s="198" t="s">
        <v>56</v>
      </c>
      <c r="H21" s="196" t="s">
        <v>55</v>
      </c>
      <c r="J21" s="198" t="s">
        <v>57</v>
      </c>
      <c r="K21" s="197" t="s">
        <v>56</v>
      </c>
      <c r="L21" s="313" t="s">
        <v>55</v>
      </c>
      <c r="N21" s="525" t="s">
        <v>59</v>
      </c>
      <c r="O21" s="520" t="s">
        <v>58</v>
      </c>
      <c r="Q21" s="198" t="s">
        <v>57</v>
      </c>
      <c r="R21" s="312" t="s">
        <v>56</v>
      </c>
      <c r="S21" s="196" t="s">
        <v>55</v>
      </c>
      <c r="U21" s="525" t="s">
        <v>59</v>
      </c>
      <c r="V21" s="520" t="s">
        <v>58</v>
      </c>
      <c r="X21" s="198" t="s">
        <v>57</v>
      </c>
      <c r="Y21" s="312" t="s">
        <v>56</v>
      </c>
      <c r="Z21" s="198" t="s">
        <v>55</v>
      </c>
      <c r="AB21" s="198" t="s">
        <v>57</v>
      </c>
      <c r="AC21" s="312" t="s">
        <v>56</v>
      </c>
      <c r="AD21" s="196" t="s">
        <v>55</v>
      </c>
      <c r="AF21" s="525" t="s">
        <v>59</v>
      </c>
      <c r="AG21" s="520" t="s">
        <v>58</v>
      </c>
      <c r="AI21" s="525" t="s">
        <v>59</v>
      </c>
      <c r="AJ21" s="520" t="s">
        <v>58</v>
      </c>
      <c r="AL21" s="198" t="s">
        <v>57</v>
      </c>
      <c r="AM21" s="312" t="s">
        <v>56</v>
      </c>
      <c r="AN21" s="196" t="s">
        <v>55</v>
      </c>
      <c r="AP21" s="525" t="s">
        <v>59</v>
      </c>
      <c r="AQ21" s="520" t="s">
        <v>58</v>
      </c>
      <c r="AS21" s="525" t="s">
        <v>59</v>
      </c>
      <c r="AT21" s="520" t="s">
        <v>58</v>
      </c>
      <c r="AY21" s="198" t="s">
        <v>57</v>
      </c>
      <c r="AZ21" s="312" t="s">
        <v>56</v>
      </c>
      <c r="BA21" s="196" t="s">
        <v>55</v>
      </c>
      <c r="BC21" s="198" t="s">
        <v>57</v>
      </c>
      <c r="BD21" s="312" t="s">
        <v>56</v>
      </c>
      <c r="BE21" s="196" t="s">
        <v>55</v>
      </c>
    </row>
    <row r="22" spans="2:57" ht="13.15" x14ac:dyDescent="0.4">
      <c r="B22" s="5"/>
      <c r="D22" s="532"/>
      <c r="E22" s="195"/>
      <c r="F22" s="194" t="s">
        <v>54</v>
      </c>
      <c r="G22" s="194"/>
      <c r="H22" s="193" t="s">
        <v>54</v>
      </c>
      <c r="J22" s="194" t="s">
        <v>54</v>
      </c>
      <c r="K22" s="310"/>
      <c r="L22" s="311" t="s">
        <v>54</v>
      </c>
      <c r="N22" s="526"/>
      <c r="O22" s="521"/>
      <c r="Q22" s="194" t="s">
        <v>54</v>
      </c>
      <c r="R22" s="310"/>
      <c r="S22" s="193" t="s">
        <v>54</v>
      </c>
      <c r="U22" s="526"/>
      <c r="V22" s="521"/>
      <c r="X22" s="194" t="s">
        <v>54</v>
      </c>
      <c r="Y22" s="310"/>
      <c r="Z22" s="194" t="s">
        <v>54</v>
      </c>
      <c r="AB22" s="194" t="s">
        <v>54</v>
      </c>
      <c r="AC22" s="310"/>
      <c r="AD22" s="193" t="s">
        <v>54</v>
      </c>
      <c r="AF22" s="526"/>
      <c r="AG22" s="521"/>
      <c r="AI22" s="526"/>
      <c r="AJ22" s="521"/>
      <c r="AL22" s="194" t="s">
        <v>54</v>
      </c>
      <c r="AM22" s="310"/>
      <c r="AN22" s="193" t="s">
        <v>54</v>
      </c>
      <c r="AP22" s="526"/>
      <c r="AQ22" s="521"/>
      <c r="AS22" s="526"/>
      <c r="AT22" s="521"/>
      <c r="AY22" s="194" t="s">
        <v>54</v>
      </c>
      <c r="AZ22" s="310"/>
      <c r="BA22" s="193" t="s">
        <v>54</v>
      </c>
      <c r="BC22" s="194" t="s">
        <v>54</v>
      </c>
      <c r="BD22" s="310"/>
      <c r="BE22" s="193" t="s">
        <v>54</v>
      </c>
    </row>
    <row r="23" spans="2:57" s="6" customFormat="1" x14ac:dyDescent="0.35">
      <c r="B23" s="6" t="s">
        <v>16</v>
      </c>
      <c r="D23" s="28" t="s">
        <v>15</v>
      </c>
      <c r="E23" s="27"/>
      <c r="F23" s="181">
        <v>43.13</v>
      </c>
      <c r="G23" s="293">
        <v>1</v>
      </c>
      <c r="H23" s="301">
        <f>G23*F23</f>
        <v>43.13</v>
      </c>
      <c r="J23" s="181">
        <f>F23</f>
        <v>43.13</v>
      </c>
      <c r="K23" s="292">
        <v>1</v>
      </c>
      <c r="L23" s="301">
        <f>K23*J23</f>
        <v>43.13</v>
      </c>
      <c r="N23" s="147">
        <f t="shared" ref="N23:N41" si="0">L23-H23</f>
        <v>0</v>
      </c>
      <c r="O23" s="170">
        <f t="shared" ref="O23:O41" si="1">IF((H23)=0,"",(N23/H23))</f>
        <v>0</v>
      </c>
      <c r="Q23" s="181">
        <v>52.2</v>
      </c>
      <c r="R23" s="292">
        <v>1</v>
      </c>
      <c r="S23" s="301">
        <f>R23*Q23</f>
        <v>52.2</v>
      </c>
      <c r="U23" s="147">
        <f t="shared" ref="U23:U49" si="2">S23-L23</f>
        <v>9.07</v>
      </c>
      <c r="V23" s="170">
        <f t="shared" ref="V23:V49" si="3">IF((L23)=0,"",(U23/L23))</f>
        <v>0.21029445861349408</v>
      </c>
      <c r="X23" s="181">
        <v>53.33</v>
      </c>
      <c r="Y23" s="292">
        <v>1</v>
      </c>
      <c r="Z23" s="302">
        <f>Y23*X23</f>
        <v>53.33</v>
      </c>
      <c r="AB23" s="181">
        <f>'App. 2-Z_Tariff 2018'!$D$119</f>
        <v>55.16</v>
      </c>
      <c r="AC23" s="292">
        <v>1</v>
      </c>
      <c r="AD23" s="301">
        <f>AC23*AB23</f>
        <v>55.16</v>
      </c>
      <c r="AF23" s="147">
        <f t="shared" ref="AF23:AF49" si="4">AD23-Z23</f>
        <v>1.8299999999999983</v>
      </c>
      <c r="AG23" s="170">
        <f t="shared" ref="AG23:AG49" si="5">IF((Z23)=0,"",(AF23/Z23))</f>
        <v>3.4314644665291549E-2</v>
      </c>
      <c r="AI23" s="147">
        <f>AD23-BA23</f>
        <v>-1.2700000000000031</v>
      </c>
      <c r="AJ23" s="170">
        <f>IF((AD23)=0,"",(AI23/AD23))</f>
        <v>-2.3023930384336533E-2</v>
      </c>
      <c r="AL23" s="181">
        <f>'App. 2-Z_Tariff 2019'!$D$111</f>
        <v>57.37</v>
      </c>
      <c r="AM23" s="292">
        <v>1</v>
      </c>
      <c r="AN23" s="301">
        <f>AM23*AL23</f>
        <v>57.37</v>
      </c>
      <c r="AP23" s="147">
        <f t="shared" ref="AP23:AP49" si="6">AN23-AD23</f>
        <v>2.2100000000000009</v>
      </c>
      <c r="AQ23" s="170">
        <f t="shared" ref="AQ23:AQ49" si="7">IF((AD23)=0,"",(AP23/AD23))</f>
        <v>4.0065264684554042E-2</v>
      </c>
      <c r="AS23" s="147">
        <f>AN23-BE23</f>
        <v>-0.92000000000000171</v>
      </c>
      <c r="AT23" s="170">
        <f>IF((AN23)=0,"",(AS23/AN23))</f>
        <v>-1.6036255882865641E-2</v>
      </c>
      <c r="AY23" s="181">
        <v>56.43</v>
      </c>
      <c r="AZ23" s="292">
        <v>1</v>
      </c>
      <c r="BA23" s="301">
        <f>AZ23*AY23</f>
        <v>56.43</v>
      </c>
      <c r="BC23" s="181">
        <v>58.29</v>
      </c>
      <c r="BD23" s="292">
        <v>1</v>
      </c>
      <c r="BE23" s="301">
        <f>BD23*BC23</f>
        <v>58.29</v>
      </c>
    </row>
    <row r="24" spans="2:57" s="6" customFormat="1" hidden="1" x14ac:dyDescent="0.35">
      <c r="B24" s="191"/>
      <c r="D24" s="28" t="s">
        <v>91</v>
      </c>
      <c r="E24" s="27"/>
      <c r="F24" s="169"/>
      <c r="G24" s="293"/>
      <c r="H24" s="301">
        <f>G24*F24</f>
        <v>0</v>
      </c>
      <c r="J24" s="169"/>
      <c r="K24" s="293">
        <f>K25</f>
        <v>137</v>
      </c>
      <c r="L24" s="301">
        <f>K24*J24</f>
        <v>0</v>
      </c>
      <c r="N24" s="147">
        <f t="shared" si="0"/>
        <v>0</v>
      </c>
      <c r="O24" s="170" t="str">
        <f t="shared" si="1"/>
        <v/>
      </c>
      <c r="Q24" s="169"/>
      <c r="R24" s="293">
        <f>R25</f>
        <v>137</v>
      </c>
      <c r="S24" s="301">
        <f>R24*Q24</f>
        <v>0</v>
      </c>
      <c r="U24" s="147">
        <f t="shared" si="2"/>
        <v>0</v>
      </c>
      <c r="V24" s="170" t="str">
        <f t="shared" si="3"/>
        <v/>
      </c>
      <c r="X24" s="169"/>
      <c r="Y24" s="293">
        <f>Y25</f>
        <v>137</v>
      </c>
      <c r="Z24" s="302">
        <f>Y24*X24</f>
        <v>0</v>
      </c>
      <c r="AB24" s="169"/>
      <c r="AC24" s="293">
        <f>AC25</f>
        <v>137</v>
      </c>
      <c r="AD24" s="301">
        <f>AC24*AB24</f>
        <v>0</v>
      </c>
      <c r="AF24" s="147">
        <f t="shared" si="4"/>
        <v>0</v>
      </c>
      <c r="AG24" s="170" t="str">
        <f t="shared" si="5"/>
        <v/>
      </c>
      <c r="AI24" s="147" t="e">
        <f>AG24-AC24</f>
        <v>#VALUE!</v>
      </c>
      <c r="AJ24" s="170" t="e">
        <f>IF((AC24)=0,"",(AI24/AC24))</f>
        <v>#VALUE!</v>
      </c>
      <c r="AL24" s="169"/>
      <c r="AM24" s="293">
        <f>AM25</f>
        <v>137</v>
      </c>
      <c r="AN24" s="301">
        <f>AM24*AL24</f>
        <v>0</v>
      </c>
      <c r="AP24" s="147">
        <f t="shared" si="6"/>
        <v>0</v>
      </c>
      <c r="AQ24" s="170" t="str">
        <f t="shared" si="7"/>
        <v/>
      </c>
      <c r="AS24" s="147" t="e">
        <f>AQ24-AG24</f>
        <v>#VALUE!</v>
      </c>
      <c r="AT24" s="170" t="e">
        <f>IF((AG24)=0,"",(AS24/AG24))</f>
        <v>#VALUE!</v>
      </c>
      <c r="AY24" s="169"/>
      <c r="AZ24" s="293">
        <f>AZ25</f>
        <v>137</v>
      </c>
      <c r="BA24" s="301">
        <f>AZ24*AY24</f>
        <v>0</v>
      </c>
      <c r="BC24" s="169"/>
      <c r="BD24" s="293">
        <f>BD25</f>
        <v>137</v>
      </c>
      <c r="BE24" s="301">
        <f>BD24*BC24</f>
        <v>0</v>
      </c>
    </row>
    <row r="25" spans="2:57" s="6" customFormat="1" x14ac:dyDescent="0.35">
      <c r="B25" s="6" t="s">
        <v>14</v>
      </c>
      <c r="D25" s="28" t="s">
        <v>91</v>
      </c>
      <c r="E25" s="27"/>
      <c r="F25" s="169">
        <v>3.7097000000000002</v>
      </c>
      <c r="G25" s="293">
        <f>$D$20</f>
        <v>137</v>
      </c>
      <c r="H25" s="301">
        <f>G25*F25</f>
        <v>508.22890000000001</v>
      </c>
      <c r="J25" s="169">
        <f>F25</f>
        <v>3.7097000000000002</v>
      </c>
      <c r="K25" s="293">
        <f>$G25</f>
        <v>137</v>
      </c>
      <c r="L25" s="301">
        <f>K25*J25</f>
        <v>508.22890000000001</v>
      </c>
      <c r="N25" s="147">
        <f t="shared" si="0"/>
        <v>0</v>
      </c>
      <c r="O25" s="170">
        <f t="shared" si="1"/>
        <v>0</v>
      </c>
      <c r="Q25" s="169">
        <v>4.4740000000000002</v>
      </c>
      <c r="R25" s="293">
        <f>$G25</f>
        <v>137</v>
      </c>
      <c r="S25" s="301">
        <f>R25*Q25</f>
        <v>612.93799999999999</v>
      </c>
      <c r="U25" s="147">
        <f t="shared" si="2"/>
        <v>104.70909999999998</v>
      </c>
      <c r="V25" s="170">
        <f t="shared" si="3"/>
        <v>0.20602744157209474</v>
      </c>
      <c r="X25" s="169">
        <v>4.5690999999999997</v>
      </c>
      <c r="Y25" s="293">
        <f>$G25</f>
        <v>137</v>
      </c>
      <c r="Z25" s="302">
        <f>Y25*X25</f>
        <v>625.96669999999995</v>
      </c>
      <c r="AB25" s="169">
        <f>'App. 2-Z_Tariff 2018'!$D$120</f>
        <v>4.7229999999999999</v>
      </c>
      <c r="AC25" s="293">
        <f>$G25</f>
        <v>137</v>
      </c>
      <c r="AD25" s="301">
        <f>AC25*AB25</f>
        <v>647.05099999999993</v>
      </c>
      <c r="AF25" s="147">
        <f t="shared" si="4"/>
        <v>21.084299999999985</v>
      </c>
      <c r="AG25" s="170">
        <f t="shared" si="5"/>
        <v>3.3682782167166379E-2</v>
      </c>
      <c r="AI25" s="147">
        <f t="shared" ref="AI25:AI47" si="8">AD25-BA25</f>
        <v>-14.672700000000077</v>
      </c>
      <c r="AJ25" s="170">
        <f t="shared" ref="AJ25:AJ47" si="9">IF((AD25)=0,"",(AI25/AD25))</f>
        <v>-2.2676265085750703E-2</v>
      </c>
      <c r="AL25" s="169">
        <f>'App. 2-Z_Tariff 2019'!$D$112</f>
        <v>4.9089999999999998</v>
      </c>
      <c r="AM25" s="293">
        <f>$G25</f>
        <v>137</v>
      </c>
      <c r="AN25" s="301">
        <f>AM25*AL25</f>
        <v>672.53300000000002</v>
      </c>
      <c r="AP25" s="147">
        <f t="shared" si="6"/>
        <v>25.482000000000085</v>
      </c>
      <c r="AQ25" s="170">
        <f t="shared" si="7"/>
        <v>3.9381748888418514E-2</v>
      </c>
      <c r="AS25" s="147">
        <f t="shared" ref="AS25:AS47" si="10">AN25-BE25</f>
        <v>-10.644900000000007</v>
      </c>
      <c r="AT25" s="170">
        <f t="shared" ref="AT25:AT47" si="11">IF((AN25)=0,"",(AS25/AN25))</f>
        <v>-1.5828070890201679E-2</v>
      </c>
      <c r="AY25" s="169">
        <v>4.8300999999999998</v>
      </c>
      <c r="AZ25" s="293">
        <f>$G25</f>
        <v>137</v>
      </c>
      <c r="BA25" s="301">
        <f>AZ25*AY25</f>
        <v>661.72370000000001</v>
      </c>
      <c r="BC25" s="169">
        <v>4.9866999999999999</v>
      </c>
      <c r="BD25" s="293">
        <f>$G25</f>
        <v>137</v>
      </c>
      <c r="BE25" s="301">
        <f>BD25*BC25</f>
        <v>683.17790000000002</v>
      </c>
    </row>
    <row r="26" spans="2:57" s="6" customFormat="1" hidden="1" x14ac:dyDescent="0.35">
      <c r="B26" s="226" t="str">
        <f>'App.2-W_(Resi)'!B28</f>
        <v>2015 Oct-Dec Recovery</v>
      </c>
      <c r="D26" s="28" t="s">
        <v>15</v>
      </c>
      <c r="E26" s="27"/>
      <c r="F26" s="169"/>
      <c r="G26" s="293">
        <v>1</v>
      </c>
      <c r="H26" s="301">
        <f>G26*F26</f>
        <v>0</v>
      </c>
      <c r="J26" s="169">
        <v>0</v>
      </c>
      <c r="K26" s="293">
        <v>1</v>
      </c>
      <c r="L26" s="301">
        <f>K26*J26</f>
        <v>0</v>
      </c>
      <c r="N26" s="147">
        <f t="shared" si="0"/>
        <v>0</v>
      </c>
      <c r="O26" s="170" t="str">
        <f t="shared" si="1"/>
        <v/>
      </c>
      <c r="Q26" s="169">
        <v>17.739999999999998</v>
      </c>
      <c r="R26" s="293">
        <v>1</v>
      </c>
      <c r="S26" s="301">
        <f>R26*Q26</f>
        <v>17.739999999999998</v>
      </c>
      <c r="U26" s="147">
        <f t="shared" si="2"/>
        <v>17.739999999999998</v>
      </c>
      <c r="V26" s="170" t="str">
        <f t="shared" si="3"/>
        <v/>
      </c>
      <c r="X26" s="169">
        <v>0</v>
      </c>
      <c r="Y26" s="293">
        <v>1</v>
      </c>
      <c r="Z26" s="302">
        <f>Y26*X26</f>
        <v>0</v>
      </c>
      <c r="AB26" s="169"/>
      <c r="AC26" s="293">
        <v>1</v>
      </c>
      <c r="AD26" s="301">
        <f>AC26*AB26</f>
        <v>0</v>
      </c>
      <c r="AF26" s="147">
        <f t="shared" si="4"/>
        <v>0</v>
      </c>
      <c r="AG26" s="225" t="str">
        <f t="shared" si="5"/>
        <v/>
      </c>
      <c r="AI26" s="147">
        <f t="shared" si="8"/>
        <v>0</v>
      </c>
      <c r="AJ26" s="225" t="str">
        <f t="shared" si="9"/>
        <v/>
      </c>
      <c r="AL26" s="169"/>
      <c r="AM26" s="293">
        <v>1</v>
      </c>
      <c r="AN26" s="301">
        <f>AM26*AL26</f>
        <v>0</v>
      </c>
      <c r="AP26" s="309">
        <f t="shared" si="6"/>
        <v>0</v>
      </c>
      <c r="AQ26" s="225" t="str">
        <f t="shared" si="7"/>
        <v/>
      </c>
      <c r="AS26" s="309">
        <f t="shared" si="10"/>
        <v>0</v>
      </c>
      <c r="AT26" s="225" t="str">
        <f t="shared" si="11"/>
        <v/>
      </c>
      <c r="AY26" s="169">
        <v>0</v>
      </c>
      <c r="AZ26" s="293">
        <v>1</v>
      </c>
      <c r="BA26" s="301">
        <f>AZ26*AY26</f>
        <v>0</v>
      </c>
      <c r="BC26" s="169">
        <v>0</v>
      </c>
      <c r="BD26" s="293">
        <v>1</v>
      </c>
      <c r="BE26" s="301">
        <f>BD26*BC26</f>
        <v>0</v>
      </c>
    </row>
    <row r="27" spans="2:57" s="7" customFormat="1" ht="13.15" x14ac:dyDescent="0.35">
      <c r="B27" s="189" t="s">
        <v>50</v>
      </c>
      <c r="C27" s="165"/>
      <c r="D27" s="188"/>
      <c r="E27" s="165"/>
      <c r="F27" s="187"/>
      <c r="G27" s="308"/>
      <c r="H27" s="305">
        <f>SUM(H23:H26)</f>
        <v>551.35890000000006</v>
      </c>
      <c r="I27" s="172"/>
      <c r="J27" s="185"/>
      <c r="K27" s="306"/>
      <c r="L27" s="305">
        <f>SUM(L23:L26)</f>
        <v>551.35890000000006</v>
      </c>
      <c r="M27" s="172"/>
      <c r="N27" s="161">
        <f t="shared" si="0"/>
        <v>0</v>
      </c>
      <c r="O27" s="160">
        <f t="shared" si="1"/>
        <v>0</v>
      </c>
      <c r="Q27" s="185"/>
      <c r="R27" s="306"/>
      <c r="S27" s="305">
        <f>SUM(S23:S26)</f>
        <v>682.87800000000004</v>
      </c>
      <c r="T27" s="172"/>
      <c r="U27" s="161">
        <f t="shared" si="2"/>
        <v>131.51909999999998</v>
      </c>
      <c r="V27" s="160">
        <f t="shared" si="3"/>
        <v>0.2385362782753665</v>
      </c>
      <c r="X27" s="185"/>
      <c r="Y27" s="306"/>
      <c r="Z27" s="307">
        <f>SUM(Z23:Z26)</f>
        <v>679.29669999999999</v>
      </c>
      <c r="AA27" s="172"/>
      <c r="AB27" s="185"/>
      <c r="AC27" s="306"/>
      <c r="AD27" s="305">
        <f>SUM(AD23:AD26)</f>
        <v>702.2109999999999</v>
      </c>
      <c r="AE27" s="172"/>
      <c r="AF27" s="161">
        <f t="shared" si="4"/>
        <v>22.914299999999912</v>
      </c>
      <c r="AG27" s="160">
        <f t="shared" si="5"/>
        <v>3.3732388218579469E-2</v>
      </c>
      <c r="AI27" s="161">
        <f t="shared" si="8"/>
        <v>-15.942700000000059</v>
      </c>
      <c r="AJ27" s="160">
        <f t="shared" si="9"/>
        <v>-2.2703574851433629E-2</v>
      </c>
      <c r="AL27" s="185"/>
      <c r="AM27" s="306"/>
      <c r="AN27" s="305">
        <f>SUM(AN23:AN26)</f>
        <v>729.90300000000002</v>
      </c>
      <c r="AO27" s="172"/>
      <c r="AP27" s="298">
        <f t="shared" si="6"/>
        <v>27.692000000000121</v>
      </c>
      <c r="AQ27" s="160">
        <f t="shared" si="7"/>
        <v>3.9435440344853794E-2</v>
      </c>
      <c r="AS27" s="298">
        <f t="shared" si="10"/>
        <v>-11.564899999999966</v>
      </c>
      <c r="AT27" s="160">
        <f t="shared" si="11"/>
        <v>-1.5844434123438274E-2</v>
      </c>
      <c r="AY27" s="185"/>
      <c r="AZ27" s="306"/>
      <c r="BA27" s="305">
        <f>SUM(BA23:BA26)</f>
        <v>718.15369999999996</v>
      </c>
      <c r="BC27" s="185"/>
      <c r="BD27" s="306"/>
      <c r="BE27" s="305">
        <f>SUM(BE23:BE26)</f>
        <v>741.46789999999999</v>
      </c>
    </row>
    <row r="28" spans="2:57" s="6" customFormat="1" ht="25.5" hidden="1" x14ac:dyDescent="0.35">
      <c r="B28" s="180" t="s">
        <v>49</v>
      </c>
      <c r="D28" s="28" t="s">
        <v>91</v>
      </c>
      <c r="E28" s="27"/>
      <c r="F28" s="169">
        <v>7.3000000000000001E-3</v>
      </c>
      <c r="G28" s="293">
        <f>$D$20</f>
        <v>137</v>
      </c>
      <c r="H28" s="301">
        <f t="shared" ref="H28:H35" si="12">G28*F28</f>
        <v>1.0001</v>
      </c>
      <c r="J28" s="169">
        <v>7.3000000000000001E-3</v>
      </c>
      <c r="K28" s="293">
        <f>$G28</f>
        <v>137</v>
      </c>
      <c r="L28" s="301">
        <f t="shared" ref="L28:L35" si="13">K28*J28</f>
        <v>1.0001</v>
      </c>
      <c r="N28" s="147">
        <f t="shared" si="0"/>
        <v>0</v>
      </c>
      <c r="O28" s="170">
        <f t="shared" si="1"/>
        <v>0</v>
      </c>
      <c r="Q28" s="169">
        <v>0</v>
      </c>
      <c r="R28" s="293">
        <f>$D$20</f>
        <v>137</v>
      </c>
      <c r="S28" s="301">
        <f t="shared" ref="S28:S35" si="14">R28*Q28</f>
        <v>0</v>
      </c>
      <c r="U28" s="147">
        <f t="shared" si="2"/>
        <v>-1.0001</v>
      </c>
      <c r="V28" s="170">
        <f t="shared" si="3"/>
        <v>-1</v>
      </c>
      <c r="X28" s="169">
        <v>0</v>
      </c>
      <c r="Y28" s="293">
        <f>$D$20</f>
        <v>137</v>
      </c>
      <c r="Z28" s="302">
        <f t="shared" ref="Z28:Z35" si="15">Y28*X28</f>
        <v>0</v>
      </c>
      <c r="AB28" s="169">
        <v>0</v>
      </c>
      <c r="AC28" s="293">
        <f>$D$20</f>
        <v>137</v>
      </c>
      <c r="AD28" s="301">
        <f t="shared" ref="AD28:AD35" si="16">AC28*AB28</f>
        <v>0</v>
      </c>
      <c r="AF28" s="147">
        <f t="shared" si="4"/>
        <v>0</v>
      </c>
      <c r="AG28" s="170" t="str">
        <f t="shared" si="5"/>
        <v/>
      </c>
      <c r="AI28" s="147">
        <f t="shared" si="8"/>
        <v>0</v>
      </c>
      <c r="AJ28" s="170" t="str">
        <f t="shared" si="9"/>
        <v/>
      </c>
      <c r="AL28" s="169">
        <v>0</v>
      </c>
      <c r="AM28" s="293">
        <f>$D$20</f>
        <v>137</v>
      </c>
      <c r="AN28" s="301">
        <f t="shared" ref="AN28:AN35" si="17">AM28*AL28</f>
        <v>0</v>
      </c>
      <c r="AP28" s="147">
        <f t="shared" si="6"/>
        <v>0</v>
      </c>
      <c r="AQ28" s="170" t="str">
        <f t="shared" si="7"/>
        <v/>
      </c>
      <c r="AS28" s="147">
        <f t="shared" si="10"/>
        <v>0</v>
      </c>
      <c r="AT28" s="170" t="str">
        <f t="shared" si="11"/>
        <v/>
      </c>
      <c r="AY28" s="169">
        <f t="shared" ref="AY28:AY35" si="18">AB28</f>
        <v>0</v>
      </c>
      <c r="AZ28" s="293">
        <f>$D$20</f>
        <v>137</v>
      </c>
      <c r="BA28" s="301">
        <f t="shared" ref="BA28:BA35" si="19">AZ28*AY28</f>
        <v>0</v>
      </c>
      <c r="BC28" s="169">
        <f t="shared" ref="BC28:BC35" si="20">AY28</f>
        <v>0</v>
      </c>
      <c r="BD28" s="293">
        <f>$D$20</f>
        <v>137</v>
      </c>
      <c r="BE28" s="301">
        <f t="shared" ref="BE28:BE35" si="21">BD28*BC28</f>
        <v>0</v>
      </c>
    </row>
    <row r="29" spans="2:57" s="6" customFormat="1" ht="25.5" x14ac:dyDescent="0.35">
      <c r="B29" s="180" t="s">
        <v>46</v>
      </c>
      <c r="D29" s="28" t="s">
        <v>91</v>
      </c>
      <c r="E29" s="27"/>
      <c r="F29" s="169"/>
      <c r="G29" s="293"/>
      <c r="H29" s="301">
        <f t="shared" si="12"/>
        <v>0</v>
      </c>
      <c r="I29" s="179"/>
      <c r="J29" s="169"/>
      <c r="K29" s="293">
        <f>K28</f>
        <v>137</v>
      </c>
      <c r="L29" s="301">
        <f t="shared" si="13"/>
        <v>0</v>
      </c>
      <c r="M29" s="178"/>
      <c r="N29" s="147">
        <f t="shared" si="0"/>
        <v>0</v>
      </c>
      <c r="O29" s="170" t="str">
        <f t="shared" si="1"/>
        <v/>
      </c>
      <c r="Q29" s="169">
        <v>0.24905795620701812</v>
      </c>
      <c r="R29" s="293">
        <f>R28</f>
        <v>137</v>
      </c>
      <c r="S29" s="301">
        <f t="shared" si="14"/>
        <v>34.120940000361486</v>
      </c>
      <c r="T29" s="178"/>
      <c r="U29" s="147">
        <f t="shared" si="2"/>
        <v>34.120940000361486</v>
      </c>
      <c r="V29" s="170" t="str">
        <f t="shared" si="3"/>
        <v/>
      </c>
      <c r="X29" s="169">
        <f>Q29</f>
        <v>0.24905795620701812</v>
      </c>
      <c r="Y29" s="293">
        <f>Y28</f>
        <v>137</v>
      </c>
      <c r="Z29" s="302">
        <f t="shared" si="15"/>
        <v>34.120940000361486</v>
      </c>
      <c r="AA29" s="304"/>
      <c r="AB29" s="169">
        <f>X29</f>
        <v>0.24905795620701812</v>
      </c>
      <c r="AC29" s="293">
        <f>AC28</f>
        <v>137</v>
      </c>
      <c r="AD29" s="301">
        <f t="shared" si="16"/>
        <v>34.120940000361486</v>
      </c>
      <c r="AE29" s="178"/>
      <c r="AF29" s="147">
        <f t="shared" si="4"/>
        <v>0</v>
      </c>
      <c r="AG29" s="170">
        <f t="shared" si="5"/>
        <v>0</v>
      </c>
      <c r="AI29" s="147">
        <f t="shared" si="8"/>
        <v>0</v>
      </c>
      <c r="AJ29" s="170">
        <f t="shared" si="9"/>
        <v>0</v>
      </c>
      <c r="AL29" s="169">
        <f>AB29</f>
        <v>0.24905795620701812</v>
      </c>
      <c r="AM29" s="293">
        <f>AM28</f>
        <v>137</v>
      </c>
      <c r="AN29" s="301">
        <f t="shared" si="17"/>
        <v>34.120940000361486</v>
      </c>
      <c r="AO29" s="178"/>
      <c r="AP29" s="147">
        <f t="shared" si="6"/>
        <v>0</v>
      </c>
      <c r="AQ29" s="170">
        <f t="shared" si="7"/>
        <v>0</v>
      </c>
      <c r="AS29" s="147">
        <f t="shared" si="10"/>
        <v>0</v>
      </c>
      <c r="AT29" s="170">
        <f t="shared" si="11"/>
        <v>0</v>
      </c>
      <c r="AY29" s="169">
        <f t="shared" si="18"/>
        <v>0.24905795620701812</v>
      </c>
      <c r="AZ29" s="293">
        <f>AZ28</f>
        <v>137</v>
      </c>
      <c r="BA29" s="301">
        <f t="shared" si="19"/>
        <v>34.120940000361486</v>
      </c>
      <c r="BC29" s="169">
        <f t="shared" si="20"/>
        <v>0.24905795620701812</v>
      </c>
      <c r="BD29" s="293">
        <f>BD28</f>
        <v>137</v>
      </c>
      <c r="BE29" s="301">
        <f t="shared" si="21"/>
        <v>34.120940000361486</v>
      </c>
    </row>
    <row r="30" spans="2:57" s="6" customFormat="1" ht="25.5" x14ac:dyDescent="0.35">
      <c r="B30" s="180" t="s">
        <v>47</v>
      </c>
      <c r="D30" s="28" t="s">
        <v>91</v>
      </c>
      <c r="E30" s="27"/>
      <c r="F30" s="169"/>
      <c r="G30" s="293"/>
      <c r="H30" s="301">
        <f t="shared" si="12"/>
        <v>0</v>
      </c>
      <c r="I30" s="179"/>
      <c r="J30" s="169"/>
      <c r="K30" s="293">
        <f>K28</f>
        <v>137</v>
      </c>
      <c r="L30" s="301">
        <f t="shared" si="13"/>
        <v>0</v>
      </c>
      <c r="M30" s="178"/>
      <c r="N30" s="147">
        <f t="shared" si="0"/>
        <v>0</v>
      </c>
      <c r="O30" s="170" t="str">
        <f t="shared" si="1"/>
        <v/>
      </c>
      <c r="Q30" s="169">
        <v>0.5269674235949775</v>
      </c>
      <c r="R30" s="293">
        <f>R29</f>
        <v>137</v>
      </c>
      <c r="S30" s="301">
        <f t="shared" si="14"/>
        <v>72.194537032511917</v>
      </c>
      <c r="T30" s="178"/>
      <c r="U30" s="147">
        <f t="shared" si="2"/>
        <v>72.194537032511917</v>
      </c>
      <c r="V30" s="170" t="str">
        <f t="shared" si="3"/>
        <v/>
      </c>
      <c r="X30" s="169">
        <f>Q30</f>
        <v>0.5269674235949775</v>
      </c>
      <c r="Y30" s="293">
        <f>Y29</f>
        <v>137</v>
      </c>
      <c r="Z30" s="302">
        <f t="shared" si="15"/>
        <v>72.194537032511917</v>
      </c>
      <c r="AA30" s="304"/>
      <c r="AB30" s="169">
        <f>X30</f>
        <v>0.5269674235949775</v>
      </c>
      <c r="AC30" s="293">
        <f>AC29</f>
        <v>137</v>
      </c>
      <c r="AD30" s="301">
        <f t="shared" si="16"/>
        <v>72.194537032511917</v>
      </c>
      <c r="AE30" s="178"/>
      <c r="AF30" s="147">
        <f t="shared" si="4"/>
        <v>0</v>
      </c>
      <c r="AG30" s="170">
        <f t="shared" si="5"/>
        <v>0</v>
      </c>
      <c r="AI30" s="147">
        <f t="shared" si="8"/>
        <v>0</v>
      </c>
      <c r="AJ30" s="170">
        <f t="shared" si="9"/>
        <v>0</v>
      </c>
      <c r="AL30" s="169">
        <f>AB30</f>
        <v>0.5269674235949775</v>
      </c>
      <c r="AM30" s="293">
        <f>AM29</f>
        <v>137</v>
      </c>
      <c r="AN30" s="301">
        <f t="shared" si="17"/>
        <v>72.194537032511917</v>
      </c>
      <c r="AO30" s="178"/>
      <c r="AP30" s="147">
        <f t="shared" si="6"/>
        <v>0</v>
      </c>
      <c r="AQ30" s="170">
        <f t="shared" si="7"/>
        <v>0</v>
      </c>
      <c r="AS30" s="147">
        <f t="shared" si="10"/>
        <v>0</v>
      </c>
      <c r="AT30" s="170">
        <f t="shared" si="11"/>
        <v>0</v>
      </c>
      <c r="AY30" s="169">
        <f t="shared" si="18"/>
        <v>0.5269674235949775</v>
      </c>
      <c r="AZ30" s="293">
        <f>AZ29</f>
        <v>137</v>
      </c>
      <c r="BA30" s="301">
        <f t="shared" si="19"/>
        <v>72.194537032511917</v>
      </c>
      <c r="BC30" s="169">
        <f t="shared" si="20"/>
        <v>0.5269674235949775</v>
      </c>
      <c r="BD30" s="293">
        <f>BD29</f>
        <v>137</v>
      </c>
      <c r="BE30" s="301">
        <f t="shared" si="21"/>
        <v>72.194537032511917</v>
      </c>
    </row>
    <row r="31" spans="2:57" s="6" customFormat="1" ht="38.25" x14ac:dyDescent="0.35">
      <c r="B31" s="180" t="str">
        <f>'App.2-W_(Resi)'!B31</f>
        <v>Deferral &amp; Variance Accounts Disposition Rate Rider for Group 2 DVAs (2015)</v>
      </c>
      <c r="D31" s="28" t="s">
        <v>91</v>
      </c>
      <c r="E31" s="27"/>
      <c r="F31" s="169"/>
      <c r="G31" s="293">
        <f>$D$20</f>
        <v>137</v>
      </c>
      <c r="H31" s="301">
        <f t="shared" si="12"/>
        <v>0</v>
      </c>
      <c r="I31" s="179"/>
      <c r="J31" s="169">
        <v>0</v>
      </c>
      <c r="K31" s="293">
        <f>$G31</f>
        <v>137</v>
      </c>
      <c r="L31" s="301">
        <f t="shared" si="13"/>
        <v>0</v>
      </c>
      <c r="M31" s="178"/>
      <c r="N31" s="147">
        <f t="shared" si="0"/>
        <v>0</v>
      </c>
      <c r="O31" s="170" t="str">
        <f t="shared" si="1"/>
        <v/>
      </c>
      <c r="Q31" s="169">
        <v>2.8754910966325459E-2</v>
      </c>
      <c r="R31" s="293">
        <f>$G31</f>
        <v>137</v>
      </c>
      <c r="S31" s="301">
        <f t="shared" si="14"/>
        <v>3.9394228023865878</v>
      </c>
      <c r="T31" s="178"/>
      <c r="U31" s="147">
        <f t="shared" si="2"/>
        <v>3.9394228023865878</v>
      </c>
      <c r="V31" s="170" t="str">
        <f t="shared" si="3"/>
        <v/>
      </c>
      <c r="X31" s="169">
        <f>Q31</f>
        <v>2.8754910966325459E-2</v>
      </c>
      <c r="Y31" s="293">
        <f>$G31</f>
        <v>137</v>
      </c>
      <c r="Z31" s="302">
        <f t="shared" si="15"/>
        <v>3.9394228023865878</v>
      </c>
      <c r="AA31" s="304"/>
      <c r="AB31" s="169">
        <f>X31</f>
        <v>2.8754910966325459E-2</v>
      </c>
      <c r="AC31" s="293">
        <f>$G31</f>
        <v>137</v>
      </c>
      <c r="AD31" s="301">
        <f t="shared" si="16"/>
        <v>3.9394228023865878</v>
      </c>
      <c r="AE31" s="178"/>
      <c r="AF31" s="147">
        <f t="shared" si="4"/>
        <v>0</v>
      </c>
      <c r="AG31" s="170">
        <f t="shared" si="5"/>
        <v>0</v>
      </c>
      <c r="AI31" s="147">
        <f t="shared" si="8"/>
        <v>0</v>
      </c>
      <c r="AJ31" s="170">
        <f t="shared" si="9"/>
        <v>0</v>
      </c>
      <c r="AL31" s="169">
        <f>AB31</f>
        <v>2.8754910966325459E-2</v>
      </c>
      <c r="AM31" s="293">
        <f>$G31</f>
        <v>137</v>
      </c>
      <c r="AN31" s="301">
        <f t="shared" si="17"/>
        <v>3.9394228023865878</v>
      </c>
      <c r="AO31" s="178"/>
      <c r="AP31" s="147">
        <f t="shared" si="6"/>
        <v>0</v>
      </c>
      <c r="AQ31" s="170">
        <f t="shared" si="7"/>
        <v>0</v>
      </c>
      <c r="AS31" s="147">
        <f t="shared" si="10"/>
        <v>0</v>
      </c>
      <c r="AT31" s="170">
        <f t="shared" si="11"/>
        <v>0</v>
      </c>
      <c r="AY31" s="169">
        <f t="shared" si="18"/>
        <v>2.8754910966325459E-2</v>
      </c>
      <c r="AZ31" s="293">
        <f>$G31</f>
        <v>137</v>
      </c>
      <c r="BA31" s="301">
        <f t="shared" si="19"/>
        <v>3.9394228023865878</v>
      </c>
      <c r="BC31" s="169">
        <f t="shared" si="20"/>
        <v>2.8754910966325459E-2</v>
      </c>
      <c r="BD31" s="293">
        <f>$G31</f>
        <v>137</v>
      </c>
      <c r="BE31" s="301">
        <f t="shared" si="21"/>
        <v>3.9394228023865878</v>
      </c>
    </row>
    <row r="32" spans="2:57" s="6" customFormat="1" ht="25.5" x14ac:dyDescent="0.35">
      <c r="B32" s="180" t="s">
        <v>45</v>
      </c>
      <c r="D32" s="28" t="s">
        <v>91</v>
      </c>
      <c r="E32" s="27"/>
      <c r="F32" s="169"/>
      <c r="G32" s="293"/>
      <c r="H32" s="301">
        <f t="shared" si="12"/>
        <v>0</v>
      </c>
      <c r="I32" s="179"/>
      <c r="J32" s="169"/>
      <c r="K32" s="293">
        <f>K29</f>
        <v>137</v>
      </c>
      <c r="L32" s="301">
        <f t="shared" si="13"/>
        <v>0</v>
      </c>
      <c r="M32" s="178"/>
      <c r="N32" s="147">
        <f t="shared" si="0"/>
        <v>0</v>
      </c>
      <c r="O32" s="170" t="str">
        <f t="shared" si="1"/>
        <v/>
      </c>
      <c r="Q32" s="169">
        <v>0.5269674235949775</v>
      </c>
      <c r="R32" s="293">
        <f>R29</f>
        <v>137</v>
      </c>
      <c r="S32" s="301">
        <f t="shared" si="14"/>
        <v>72.194537032511917</v>
      </c>
      <c r="T32" s="178"/>
      <c r="U32" s="147">
        <f t="shared" si="2"/>
        <v>72.194537032511917</v>
      </c>
      <c r="V32" s="170" t="str">
        <f t="shared" si="3"/>
        <v/>
      </c>
      <c r="X32" s="169">
        <v>0</v>
      </c>
      <c r="Y32" s="293">
        <f>Y29</f>
        <v>137</v>
      </c>
      <c r="Z32" s="302">
        <f t="shared" si="15"/>
        <v>0</v>
      </c>
      <c r="AA32" s="304"/>
      <c r="AB32" s="169">
        <f>'App. 2-Z_Tariff 2018'!D124+'App. 2-Z_Tariff 2018'!D127</f>
        <v>0.55979999999999996</v>
      </c>
      <c r="AC32" s="293">
        <f>AC29</f>
        <v>137</v>
      </c>
      <c r="AD32" s="301">
        <f t="shared" si="16"/>
        <v>76.692599999999999</v>
      </c>
      <c r="AE32" s="178"/>
      <c r="AF32" s="147">
        <f t="shared" si="4"/>
        <v>76.692599999999999</v>
      </c>
      <c r="AG32" s="170" t="str">
        <f t="shared" si="5"/>
        <v/>
      </c>
      <c r="AI32" s="147">
        <f t="shared" si="8"/>
        <v>0</v>
      </c>
      <c r="AJ32" s="170">
        <f t="shared" si="9"/>
        <v>0</v>
      </c>
      <c r="AL32" s="169">
        <v>0</v>
      </c>
      <c r="AM32" s="293">
        <f>AM29</f>
        <v>137</v>
      </c>
      <c r="AN32" s="301">
        <f t="shared" si="17"/>
        <v>0</v>
      </c>
      <c r="AO32" s="178"/>
      <c r="AP32" s="147">
        <f t="shared" si="6"/>
        <v>-76.692599999999999</v>
      </c>
      <c r="AQ32" s="224">
        <f t="shared" si="7"/>
        <v>-1</v>
      </c>
      <c r="AS32" s="147">
        <f t="shared" si="10"/>
        <v>-76.692599999999999</v>
      </c>
      <c r="AT32" s="170" t="str">
        <f t="shared" si="11"/>
        <v/>
      </c>
      <c r="AY32" s="169">
        <f t="shared" si="18"/>
        <v>0.55979999999999996</v>
      </c>
      <c r="AZ32" s="293">
        <f>AZ29</f>
        <v>137</v>
      </c>
      <c r="BA32" s="301">
        <f t="shared" si="19"/>
        <v>76.692599999999999</v>
      </c>
      <c r="BC32" s="169">
        <f t="shared" si="20"/>
        <v>0.55979999999999996</v>
      </c>
      <c r="BD32" s="293">
        <f>BD29</f>
        <v>137</v>
      </c>
      <c r="BE32" s="301">
        <f t="shared" si="21"/>
        <v>76.692599999999999</v>
      </c>
    </row>
    <row r="33" spans="2:57" s="6" customFormat="1" ht="38.25" x14ac:dyDescent="0.35">
      <c r="B33" s="180" t="s">
        <v>92</v>
      </c>
      <c r="D33" s="28" t="s">
        <v>91</v>
      </c>
      <c r="E33" s="27"/>
      <c r="F33" s="169"/>
      <c r="G33" s="293"/>
      <c r="H33" s="301">
        <f t="shared" si="12"/>
        <v>0</v>
      </c>
      <c r="I33" s="179"/>
      <c r="J33" s="169"/>
      <c r="K33" s="293">
        <f>K32</f>
        <v>137</v>
      </c>
      <c r="L33" s="301">
        <f t="shared" si="13"/>
        <v>0</v>
      </c>
      <c r="M33" s="178"/>
      <c r="N33" s="147">
        <f t="shared" si="0"/>
        <v>0</v>
      </c>
      <c r="O33" s="170" t="str">
        <f t="shared" si="1"/>
        <v/>
      </c>
      <c r="Q33" s="169">
        <v>2.8754910966325459E-2</v>
      </c>
      <c r="R33" s="293">
        <f>R32</f>
        <v>137</v>
      </c>
      <c r="S33" s="301">
        <f t="shared" si="14"/>
        <v>3.9394228023865878</v>
      </c>
      <c r="T33" s="178"/>
      <c r="U33" s="147">
        <f t="shared" si="2"/>
        <v>3.9394228023865878</v>
      </c>
      <c r="V33" s="170" t="str">
        <f t="shared" si="3"/>
        <v/>
      </c>
      <c r="X33" s="169">
        <v>0</v>
      </c>
      <c r="Y33" s="293">
        <f>Y32</f>
        <v>137</v>
      </c>
      <c r="Z33" s="302">
        <f t="shared" si="15"/>
        <v>0</v>
      </c>
      <c r="AA33" s="304"/>
      <c r="AB33" s="169">
        <f>'App. 2-Z_Tariff 2018'!D125</f>
        <v>-1.2509999999999999</v>
      </c>
      <c r="AC33" s="293">
        <f>AC32</f>
        <v>137</v>
      </c>
      <c r="AD33" s="301">
        <f t="shared" si="16"/>
        <v>-171.38699999999997</v>
      </c>
      <c r="AE33" s="178"/>
      <c r="AF33" s="147">
        <f t="shared" si="4"/>
        <v>-171.38699999999997</v>
      </c>
      <c r="AG33" s="170" t="str">
        <f t="shared" si="5"/>
        <v/>
      </c>
      <c r="AI33" s="147">
        <f t="shared" si="8"/>
        <v>0</v>
      </c>
      <c r="AJ33" s="170">
        <f t="shared" si="9"/>
        <v>0</v>
      </c>
      <c r="AL33" s="169">
        <v>0</v>
      </c>
      <c r="AM33" s="293">
        <f>AM32</f>
        <v>137</v>
      </c>
      <c r="AN33" s="301">
        <f t="shared" si="17"/>
        <v>0</v>
      </c>
      <c r="AO33" s="178"/>
      <c r="AP33" s="147">
        <f t="shared" si="6"/>
        <v>171.38699999999997</v>
      </c>
      <c r="AQ33" s="224">
        <f t="shared" si="7"/>
        <v>-1</v>
      </c>
      <c r="AS33" s="147">
        <f t="shared" si="10"/>
        <v>171.38699999999997</v>
      </c>
      <c r="AT33" s="170" t="str">
        <f t="shared" si="11"/>
        <v/>
      </c>
      <c r="AY33" s="169">
        <f t="shared" si="18"/>
        <v>-1.2509999999999999</v>
      </c>
      <c r="AZ33" s="293">
        <f>AZ32</f>
        <v>137</v>
      </c>
      <c r="BA33" s="301">
        <f t="shared" si="19"/>
        <v>-171.38699999999997</v>
      </c>
      <c r="BC33" s="169">
        <f t="shared" si="20"/>
        <v>-1.2509999999999999</v>
      </c>
      <c r="BD33" s="293">
        <f>BD32</f>
        <v>137</v>
      </c>
      <c r="BE33" s="301">
        <f t="shared" si="21"/>
        <v>-171.38699999999997</v>
      </c>
    </row>
    <row r="34" spans="2:57" s="6" customFormat="1" ht="25.5" x14ac:dyDescent="0.35">
      <c r="B34" s="180" t="s">
        <v>44</v>
      </c>
      <c r="D34" s="28" t="s">
        <v>91</v>
      </c>
      <c r="E34" s="27"/>
      <c r="F34" s="169"/>
      <c r="G34" s="293"/>
      <c r="H34" s="301">
        <f t="shared" si="12"/>
        <v>0</v>
      </c>
      <c r="I34" s="179"/>
      <c r="J34" s="169"/>
      <c r="K34" s="293">
        <f>K29</f>
        <v>137</v>
      </c>
      <c r="L34" s="301">
        <f t="shared" si="13"/>
        <v>0</v>
      </c>
      <c r="M34" s="178"/>
      <c r="N34" s="147">
        <f t="shared" si="0"/>
        <v>0</v>
      </c>
      <c r="O34" s="170" t="str">
        <f t="shared" si="1"/>
        <v/>
      </c>
      <c r="Q34" s="169">
        <v>2.8754910966325459E-2</v>
      </c>
      <c r="R34" s="293">
        <f>R32</f>
        <v>137</v>
      </c>
      <c r="S34" s="301">
        <f t="shared" si="14"/>
        <v>3.9394228023865878</v>
      </c>
      <c r="T34" s="178"/>
      <c r="U34" s="147">
        <f t="shared" si="2"/>
        <v>3.9394228023865878</v>
      </c>
      <c r="V34" s="170" t="str">
        <f t="shared" si="3"/>
        <v/>
      </c>
      <c r="X34" s="169">
        <v>0</v>
      </c>
      <c r="Y34" s="293">
        <f>Y32</f>
        <v>137</v>
      </c>
      <c r="Z34" s="302">
        <f t="shared" si="15"/>
        <v>0</v>
      </c>
      <c r="AA34" s="304"/>
      <c r="AB34" s="169">
        <f>'App. 2-Z_Tariff 2018'!D126</f>
        <v>-1.9E-3</v>
      </c>
      <c r="AC34" s="293">
        <f>AC32</f>
        <v>137</v>
      </c>
      <c r="AD34" s="301">
        <f t="shared" si="16"/>
        <v>-0.26029999999999998</v>
      </c>
      <c r="AE34" s="178"/>
      <c r="AF34" s="147">
        <f t="shared" si="4"/>
        <v>-0.26029999999999998</v>
      </c>
      <c r="AG34" s="170" t="str">
        <f t="shared" si="5"/>
        <v/>
      </c>
      <c r="AI34" s="147">
        <f t="shared" si="8"/>
        <v>0</v>
      </c>
      <c r="AJ34" s="170">
        <f t="shared" si="9"/>
        <v>0</v>
      </c>
      <c r="AL34" s="169">
        <v>0</v>
      </c>
      <c r="AM34" s="293">
        <f>AM32</f>
        <v>137</v>
      </c>
      <c r="AN34" s="301">
        <f t="shared" si="17"/>
        <v>0</v>
      </c>
      <c r="AO34" s="178"/>
      <c r="AP34" s="147">
        <f t="shared" si="6"/>
        <v>0.26029999999999998</v>
      </c>
      <c r="AQ34" s="224">
        <f t="shared" si="7"/>
        <v>-1</v>
      </c>
      <c r="AS34" s="147">
        <f t="shared" si="10"/>
        <v>0.26029999999999998</v>
      </c>
      <c r="AT34" s="170" t="str">
        <f t="shared" si="11"/>
        <v/>
      </c>
      <c r="AY34" s="169">
        <f t="shared" si="18"/>
        <v>-1.9E-3</v>
      </c>
      <c r="AZ34" s="293">
        <f>AZ32</f>
        <v>137</v>
      </c>
      <c r="BA34" s="301">
        <f t="shared" si="19"/>
        <v>-0.26029999999999998</v>
      </c>
      <c r="BC34" s="169">
        <f t="shared" si="20"/>
        <v>-1.9E-3</v>
      </c>
      <c r="BD34" s="293">
        <f>BD32</f>
        <v>137</v>
      </c>
      <c r="BE34" s="301">
        <f t="shared" si="21"/>
        <v>-0.26029999999999998</v>
      </c>
    </row>
    <row r="35" spans="2:57" s="6" customFormat="1" x14ac:dyDescent="0.35">
      <c r="B35" s="148" t="s">
        <v>42</v>
      </c>
      <c r="D35" s="28" t="s">
        <v>13</v>
      </c>
      <c r="E35" s="27"/>
      <c r="F35" s="176">
        <f>IF(ISBLANK($D$16)=TRUE, 0, IF($D$16="TOU", 0.64*F45+0.18*F46+0.18*F47, IF(AND($D$16="non-TOU", G49&gt;0), F49,F48)))</f>
        <v>8.2460000000000006E-2</v>
      </c>
      <c r="G35" s="294">
        <f>$D$19*(1+F64)-$D$19</f>
        <v>2324.2359999999971</v>
      </c>
      <c r="H35" s="301">
        <f t="shared" si="12"/>
        <v>191.65650055999978</v>
      </c>
      <c r="J35" s="176">
        <f>IF(ISBLANK($D$16)=TRUE, 0, IF($D$16="TOU", 0.64*J45+0.18*J46+0.18*J47, IF(AND($D$16="non-TOU", K49&gt;0), J49,J48)))</f>
        <v>8.2460000000000006E-2</v>
      </c>
      <c r="K35" s="294">
        <f>$D$19*(1+J64)-$D$19</f>
        <v>2324.2359999999971</v>
      </c>
      <c r="L35" s="301">
        <f t="shared" si="13"/>
        <v>191.65650055999978</v>
      </c>
      <c r="N35" s="147">
        <f t="shared" si="0"/>
        <v>0</v>
      </c>
      <c r="O35" s="170">
        <f t="shared" si="1"/>
        <v>0</v>
      </c>
      <c r="Q35" s="176">
        <f>IF(ISBLANK($D$16)=TRUE, 0, IF($D$16="TOU", 0.64*Q45+0.18*Q46+0.18*Q47, IF(AND($D$16="non-TOU", R49&gt;0), Q49,Q48)))</f>
        <v>8.2460000000000006E-2</v>
      </c>
      <c r="R35" s="294">
        <f>$D$19*(1+Q64)-$D$19</f>
        <v>2629.5666725894043</v>
      </c>
      <c r="S35" s="301">
        <f t="shared" si="14"/>
        <v>216.8340678217223</v>
      </c>
      <c r="U35" s="147">
        <f t="shared" si="2"/>
        <v>25.177567261722515</v>
      </c>
      <c r="V35" s="170">
        <f t="shared" si="3"/>
        <v>0.1313681883377624</v>
      </c>
      <c r="X35" s="176">
        <f>IF(ISBLANK($D$16)=TRUE, 0, IF($D$16="TOU", 0.64*X45+0.18*X46+0.18*X47, IF(AND($D$16="non-TOU", Y49&gt;0), X49,X48)))</f>
        <v>8.2460000000000006E-2</v>
      </c>
      <c r="Y35" s="294">
        <f>$D$19*(1+X64)-$D$19</f>
        <v>2629.5666725894043</v>
      </c>
      <c r="Z35" s="302">
        <f t="shared" si="15"/>
        <v>216.8340678217223</v>
      </c>
      <c r="AB35" s="176">
        <f>IF(ISBLANK($D$16)=TRUE, 0, IF($D$16="TOU", 0.64*AB45+0.18*AB46+0.18*AB47, IF(AND($D$16="non-TOU", AC49&gt;0), AB49,AB48)))</f>
        <v>8.2460000000000006E-2</v>
      </c>
      <c r="AC35" s="294">
        <f>$D$19*(1+AB64)-$D$19</f>
        <v>2629.5666725894043</v>
      </c>
      <c r="AD35" s="301">
        <f t="shared" si="16"/>
        <v>216.8340678217223</v>
      </c>
      <c r="AF35" s="147">
        <f t="shared" si="4"/>
        <v>0</v>
      </c>
      <c r="AG35" s="170">
        <f t="shared" si="5"/>
        <v>0</v>
      </c>
      <c r="AI35" s="147">
        <f t="shared" si="8"/>
        <v>0</v>
      </c>
      <c r="AJ35" s="170">
        <f t="shared" si="9"/>
        <v>0</v>
      </c>
      <c r="AL35" s="176">
        <f>IF(ISBLANK($D$16)=TRUE, 0, IF($D$16="TOU", 0.64*AL45+0.18*AL46+0.18*AL47, IF(AND($D$16="non-TOU", AM49&gt;0), AL49,AL48)))</f>
        <v>8.2460000000000006E-2</v>
      </c>
      <c r="AM35" s="294">
        <f>$D$19*(1+AL64)-$D$19</f>
        <v>2629.5666725894043</v>
      </c>
      <c r="AN35" s="301">
        <f t="shared" si="17"/>
        <v>216.8340678217223</v>
      </c>
      <c r="AP35" s="147">
        <f t="shared" si="6"/>
        <v>0</v>
      </c>
      <c r="AQ35" s="170">
        <f t="shared" si="7"/>
        <v>0</v>
      </c>
      <c r="AS35" s="147">
        <f t="shared" si="10"/>
        <v>0</v>
      </c>
      <c r="AT35" s="170">
        <f t="shared" si="11"/>
        <v>0</v>
      </c>
      <c r="AY35" s="176">
        <f t="shared" si="18"/>
        <v>8.2460000000000006E-2</v>
      </c>
      <c r="AZ35" s="294">
        <f>$D$19*(1+AY64)-$D$19</f>
        <v>2629.5666725894043</v>
      </c>
      <c r="BA35" s="301">
        <f t="shared" si="19"/>
        <v>216.8340678217223</v>
      </c>
      <c r="BC35" s="176">
        <f t="shared" si="20"/>
        <v>8.2460000000000006E-2</v>
      </c>
      <c r="BD35" s="294">
        <f>$D$19*(1+BC64)-$D$19</f>
        <v>2629.5666725894043</v>
      </c>
      <c r="BE35" s="301">
        <f t="shared" si="21"/>
        <v>216.8340678217223</v>
      </c>
    </row>
    <row r="36" spans="2:57" ht="26.25" x14ac:dyDescent="0.35">
      <c r="B36" s="167" t="s">
        <v>40</v>
      </c>
      <c r="C36" s="174"/>
      <c r="D36" s="175"/>
      <c r="E36" s="174"/>
      <c r="F36" s="173"/>
      <c r="G36" s="300"/>
      <c r="H36" s="296">
        <f>SUM(H28:H35)+H27</f>
        <v>744.01550055999985</v>
      </c>
      <c r="I36" s="172"/>
      <c r="J36" s="163"/>
      <c r="K36" s="303"/>
      <c r="L36" s="296">
        <f>SUM(L28:L35)+L27</f>
        <v>744.01550055999985</v>
      </c>
      <c r="M36" s="172"/>
      <c r="N36" s="161">
        <f t="shared" si="0"/>
        <v>0</v>
      </c>
      <c r="O36" s="160">
        <f t="shared" si="1"/>
        <v>0</v>
      </c>
      <c r="Q36" s="163"/>
      <c r="R36" s="303"/>
      <c r="S36" s="296">
        <f>SUM(S28:S35)+S27</f>
        <v>1090.0403502942675</v>
      </c>
      <c r="T36" s="172"/>
      <c r="U36" s="161">
        <f t="shared" si="2"/>
        <v>346.0248497342676</v>
      </c>
      <c r="V36" s="160">
        <f t="shared" si="3"/>
        <v>0.46507747415722428</v>
      </c>
      <c r="X36" s="163"/>
      <c r="Y36" s="303"/>
      <c r="Z36" s="299">
        <f>SUM(Z28:Z35)+Z27</f>
        <v>1006.3856676569823</v>
      </c>
      <c r="AA36" s="172"/>
      <c r="AB36" s="163"/>
      <c r="AC36" s="303"/>
      <c r="AD36" s="296">
        <f>SUM(AD28:AD35)+AD27</f>
        <v>934.34526765698217</v>
      </c>
      <c r="AE36" s="172"/>
      <c r="AF36" s="161">
        <f t="shared" si="4"/>
        <v>-72.040400000000091</v>
      </c>
      <c r="AG36" s="160">
        <f t="shared" si="5"/>
        <v>-7.1583292881864088E-2</v>
      </c>
      <c r="AI36" s="161">
        <f t="shared" si="8"/>
        <v>-15.942700000000059</v>
      </c>
      <c r="AJ36" s="160">
        <f t="shared" si="9"/>
        <v>-1.7062964357896185E-2</v>
      </c>
      <c r="AL36" s="163"/>
      <c r="AM36" s="303"/>
      <c r="AN36" s="296">
        <f>SUM(AN28:AN35)+AN27</f>
        <v>1056.9919676569823</v>
      </c>
      <c r="AO36" s="172"/>
      <c r="AP36" s="298">
        <f t="shared" si="6"/>
        <v>122.64670000000012</v>
      </c>
      <c r="AQ36" s="160">
        <f t="shared" si="7"/>
        <v>0.13126485919659658</v>
      </c>
      <c r="AS36" s="298">
        <f t="shared" si="10"/>
        <v>83.389800000000037</v>
      </c>
      <c r="AT36" s="160">
        <f t="shared" si="11"/>
        <v>7.8893503973212695E-2</v>
      </c>
      <c r="AY36" s="163"/>
      <c r="AZ36" s="303"/>
      <c r="BA36" s="296">
        <f>SUM(BA28:BA35)+BA27</f>
        <v>950.28796765698223</v>
      </c>
      <c r="BC36" s="163"/>
      <c r="BD36" s="303"/>
      <c r="BE36" s="296">
        <f>SUM(BE28:BE35)+BE27</f>
        <v>973.60216765698226</v>
      </c>
    </row>
    <row r="37" spans="2:57" s="6" customFormat="1" ht="20.25" customHeight="1" x14ac:dyDescent="0.35">
      <c r="B37" s="6" t="s">
        <v>39</v>
      </c>
      <c r="D37" s="28" t="s">
        <v>91</v>
      </c>
      <c r="E37" s="27"/>
      <c r="F37" s="169">
        <v>2.4708000000000001</v>
      </c>
      <c r="G37" s="293">
        <f>$D$20</f>
        <v>137</v>
      </c>
      <c r="H37" s="301">
        <f>G37*F37</f>
        <v>338.49959999999999</v>
      </c>
      <c r="J37" s="169">
        <f>F37</f>
        <v>2.4708000000000001</v>
      </c>
      <c r="K37" s="295">
        <f>$G37</f>
        <v>137</v>
      </c>
      <c r="L37" s="301">
        <f>K37*J37</f>
        <v>338.49959999999999</v>
      </c>
      <c r="N37" s="147">
        <f t="shared" si="0"/>
        <v>0</v>
      </c>
      <c r="O37" s="170">
        <f t="shared" si="1"/>
        <v>0</v>
      </c>
      <c r="Q37" s="169">
        <v>2.4338000000000002</v>
      </c>
      <c r="R37" s="295">
        <f>$G37</f>
        <v>137</v>
      </c>
      <c r="S37" s="301">
        <f>R37*Q37</f>
        <v>333.43060000000003</v>
      </c>
      <c r="U37" s="147">
        <f t="shared" si="2"/>
        <v>-5.06899999999996</v>
      </c>
      <c r="V37" s="170">
        <f t="shared" si="3"/>
        <v>-1.4974906912740695E-2</v>
      </c>
      <c r="X37" s="169">
        <v>2.4961000000000002</v>
      </c>
      <c r="Y37" s="295">
        <f>$G37</f>
        <v>137</v>
      </c>
      <c r="Z37" s="302">
        <f>Y37*X37</f>
        <v>341.96570000000003</v>
      </c>
      <c r="AB37" s="169">
        <f>'App. 2-Z_Tariff 2018'!$D$128</f>
        <v>2.4338000000000002</v>
      </c>
      <c r="AC37" s="295">
        <f>$G37</f>
        <v>137</v>
      </c>
      <c r="AD37" s="301">
        <f>AC37*AB37</f>
        <v>333.43060000000003</v>
      </c>
      <c r="AF37" s="147">
        <f t="shared" si="4"/>
        <v>-8.5350999999999999</v>
      </c>
      <c r="AG37" s="170">
        <f t="shared" si="5"/>
        <v>-2.4958935940066502E-2</v>
      </c>
      <c r="AI37" s="147">
        <f t="shared" si="8"/>
        <v>0</v>
      </c>
      <c r="AJ37" s="170">
        <f t="shared" si="9"/>
        <v>0</v>
      </c>
      <c r="AL37" s="169">
        <f>'App. 2-Z_Tariff 2019'!$D$116</f>
        <v>2.4338000000000002</v>
      </c>
      <c r="AM37" s="295">
        <f>$G37</f>
        <v>137</v>
      </c>
      <c r="AN37" s="301">
        <f>AM37*AL37</f>
        <v>333.43060000000003</v>
      </c>
      <c r="AP37" s="147">
        <f t="shared" si="6"/>
        <v>0</v>
      </c>
      <c r="AQ37" s="170">
        <f t="shared" si="7"/>
        <v>0</v>
      </c>
      <c r="AS37" s="147">
        <f t="shared" si="10"/>
        <v>0</v>
      </c>
      <c r="AT37" s="170">
        <f t="shared" si="11"/>
        <v>0</v>
      </c>
      <c r="AY37" s="169">
        <f>AB37</f>
        <v>2.4338000000000002</v>
      </c>
      <c r="AZ37" s="295">
        <f>$G37</f>
        <v>137</v>
      </c>
      <c r="BA37" s="301">
        <f>AZ37*AY37</f>
        <v>333.43060000000003</v>
      </c>
      <c r="BC37" s="169">
        <f>AY37</f>
        <v>2.4338000000000002</v>
      </c>
      <c r="BD37" s="295">
        <f>$G37</f>
        <v>137</v>
      </c>
      <c r="BE37" s="301">
        <f>BD37*BC37</f>
        <v>333.43060000000003</v>
      </c>
    </row>
    <row r="38" spans="2:57" s="6" customFormat="1" ht="25.5" x14ac:dyDescent="0.35">
      <c r="B38" s="156" t="s">
        <v>38</v>
      </c>
      <c r="D38" s="28" t="s">
        <v>91</v>
      </c>
      <c r="E38" s="27"/>
      <c r="F38" s="169">
        <v>1.8573</v>
      </c>
      <c r="G38" s="293">
        <f>G37</f>
        <v>137</v>
      </c>
      <c r="H38" s="301">
        <f>G38*F38</f>
        <v>254.45009999999999</v>
      </c>
      <c r="J38" s="169">
        <f>F38</f>
        <v>1.8573</v>
      </c>
      <c r="K38" s="295">
        <f>$G38</f>
        <v>137</v>
      </c>
      <c r="L38" s="301">
        <f>K38*J38</f>
        <v>254.45009999999999</v>
      </c>
      <c r="N38" s="147">
        <f t="shared" si="0"/>
        <v>0</v>
      </c>
      <c r="O38" s="170">
        <f t="shared" si="1"/>
        <v>0</v>
      </c>
      <c r="Q38" s="169">
        <v>2.2764000000000002</v>
      </c>
      <c r="R38" s="295">
        <f>$G38</f>
        <v>137</v>
      </c>
      <c r="S38" s="301">
        <f>R38*Q38</f>
        <v>311.86680000000001</v>
      </c>
      <c r="U38" s="147">
        <f t="shared" si="2"/>
        <v>57.41670000000002</v>
      </c>
      <c r="V38" s="170">
        <f t="shared" si="3"/>
        <v>0.22565013729607503</v>
      </c>
      <c r="X38" s="169">
        <v>2.0068999999999999</v>
      </c>
      <c r="Y38" s="295">
        <f>$G38</f>
        <v>137</v>
      </c>
      <c r="Z38" s="302">
        <f>Y38*X38</f>
        <v>274.94529999999997</v>
      </c>
      <c r="AB38" s="169">
        <f>'App. 2-Z_Tariff 2018'!$D$129</f>
        <v>2.2764000000000002</v>
      </c>
      <c r="AC38" s="295">
        <f>$G38</f>
        <v>137</v>
      </c>
      <c r="AD38" s="301">
        <f>AC38*AB38</f>
        <v>311.86680000000001</v>
      </c>
      <c r="AF38" s="147">
        <f t="shared" si="4"/>
        <v>36.921500000000037</v>
      </c>
      <c r="AG38" s="170">
        <f t="shared" si="5"/>
        <v>0.13428671084757601</v>
      </c>
      <c r="AI38" s="147">
        <f t="shared" si="8"/>
        <v>0</v>
      </c>
      <c r="AJ38" s="170">
        <f t="shared" si="9"/>
        <v>0</v>
      </c>
      <c r="AL38" s="169">
        <f>'App. 2-Z_Tariff 2019'!$D$117</f>
        <v>2.2764000000000002</v>
      </c>
      <c r="AM38" s="295">
        <f>$G38</f>
        <v>137</v>
      </c>
      <c r="AN38" s="301">
        <f>AM38*AL38</f>
        <v>311.86680000000001</v>
      </c>
      <c r="AP38" s="147">
        <f t="shared" si="6"/>
        <v>0</v>
      </c>
      <c r="AQ38" s="170">
        <f t="shared" si="7"/>
        <v>0</v>
      </c>
      <c r="AS38" s="147">
        <f t="shared" si="10"/>
        <v>0</v>
      </c>
      <c r="AT38" s="170">
        <f t="shared" si="11"/>
        <v>0</v>
      </c>
      <c r="AY38" s="169">
        <f>AB38</f>
        <v>2.2764000000000002</v>
      </c>
      <c r="AZ38" s="295">
        <f>$G38</f>
        <v>137</v>
      </c>
      <c r="BA38" s="301">
        <f>AZ38*AY38</f>
        <v>311.86680000000001</v>
      </c>
      <c r="BC38" s="169">
        <f>AY38</f>
        <v>2.2764000000000002</v>
      </c>
      <c r="BD38" s="295">
        <f>$G38</f>
        <v>137</v>
      </c>
      <c r="BE38" s="301">
        <f>BD38*BC38</f>
        <v>311.86680000000001</v>
      </c>
    </row>
    <row r="39" spans="2:57" ht="26.25" x14ac:dyDescent="0.35">
      <c r="B39" s="167" t="s">
        <v>37</v>
      </c>
      <c r="C39" s="165"/>
      <c r="D39" s="166"/>
      <c r="E39" s="165"/>
      <c r="F39" s="164"/>
      <c r="G39" s="300"/>
      <c r="H39" s="296">
        <f>SUM(H36:H38)</f>
        <v>1336.9652005599999</v>
      </c>
      <c r="I39" s="162"/>
      <c r="J39" s="159"/>
      <c r="K39" s="297"/>
      <c r="L39" s="296">
        <f>SUM(L36:L38)</f>
        <v>1336.9652005599999</v>
      </c>
      <c r="M39" s="162"/>
      <c r="N39" s="161">
        <f t="shared" si="0"/>
        <v>0</v>
      </c>
      <c r="O39" s="160">
        <f t="shared" si="1"/>
        <v>0</v>
      </c>
      <c r="Q39" s="159"/>
      <c r="R39" s="297"/>
      <c r="S39" s="296">
        <f>SUM(S36:S38)</f>
        <v>1735.3377502942674</v>
      </c>
      <c r="T39" s="162"/>
      <c r="U39" s="161">
        <f t="shared" si="2"/>
        <v>398.37254973426752</v>
      </c>
      <c r="V39" s="160">
        <f t="shared" si="3"/>
        <v>0.29796777774575256</v>
      </c>
      <c r="X39" s="159"/>
      <c r="Y39" s="297"/>
      <c r="Z39" s="299">
        <f>SUM(Z36:Z38)</f>
        <v>1623.2966676569822</v>
      </c>
      <c r="AA39" s="162"/>
      <c r="AB39" s="159"/>
      <c r="AC39" s="297"/>
      <c r="AD39" s="296">
        <f>SUM(AD36:AD38)</f>
        <v>1579.6426676569822</v>
      </c>
      <c r="AE39" s="162"/>
      <c r="AF39" s="161">
        <f t="shared" si="4"/>
        <v>-43.653999999999996</v>
      </c>
      <c r="AG39" s="160">
        <f t="shared" si="5"/>
        <v>-2.6892188513519759E-2</v>
      </c>
      <c r="AI39" s="161">
        <f t="shared" si="8"/>
        <v>-15.942700000000059</v>
      </c>
      <c r="AJ39" s="160">
        <f t="shared" si="9"/>
        <v>-1.0092598994965866E-2</v>
      </c>
      <c r="AL39" s="159"/>
      <c r="AM39" s="297"/>
      <c r="AN39" s="296">
        <f>SUM(AN36:AN38)</f>
        <v>1702.2893676569822</v>
      </c>
      <c r="AO39" s="162"/>
      <c r="AP39" s="298">
        <f t="shared" si="6"/>
        <v>122.64670000000001</v>
      </c>
      <c r="AQ39" s="160">
        <f t="shared" si="7"/>
        <v>7.7642053175175821E-2</v>
      </c>
      <c r="AS39" s="298">
        <f t="shared" si="10"/>
        <v>83.389799999999923</v>
      </c>
      <c r="AT39" s="160">
        <f t="shared" si="11"/>
        <v>4.8986853577530708E-2</v>
      </c>
      <c r="AY39" s="159"/>
      <c r="AZ39" s="297"/>
      <c r="BA39" s="296">
        <f>SUM(BA36:BA38)</f>
        <v>1595.5853676569823</v>
      </c>
      <c r="BC39" s="159"/>
      <c r="BD39" s="297"/>
      <c r="BE39" s="296">
        <f>SUM(BE36:BE38)</f>
        <v>1618.8995676569823</v>
      </c>
    </row>
    <row r="40" spans="2:57" s="6" customFormat="1" ht="25.5" x14ac:dyDescent="0.35">
      <c r="B40" s="156" t="s">
        <v>36</v>
      </c>
      <c r="D40" s="28" t="s">
        <v>13</v>
      </c>
      <c r="E40" s="27"/>
      <c r="F40" s="139">
        <v>4.4000000000000003E-3</v>
      </c>
      <c r="G40" s="294">
        <f>$D$19*(1+F64)</f>
        <v>56376.235999999997</v>
      </c>
      <c r="H40" s="288">
        <f>G40*F40</f>
        <v>248.05543840000001</v>
      </c>
      <c r="J40" s="139">
        <v>4.4000000000000003E-3</v>
      </c>
      <c r="K40" s="294">
        <f>$D$19*(1+J64)</f>
        <v>56376.235999999997</v>
      </c>
      <c r="L40" s="288">
        <f>K40*J40</f>
        <v>248.05543840000001</v>
      </c>
      <c r="N40" s="147">
        <f t="shared" si="0"/>
        <v>0</v>
      </c>
      <c r="O40" s="140">
        <f t="shared" si="1"/>
        <v>0</v>
      </c>
      <c r="Q40" s="139">
        <v>3.5999999999999999E-3</v>
      </c>
      <c r="R40" s="294">
        <f>$D$19*(1+Q64)</f>
        <v>56681.566672589404</v>
      </c>
      <c r="S40" s="288">
        <f t="shared" ref="S40:S49" si="22">R40*Q40</f>
        <v>204.05364002132185</v>
      </c>
      <c r="U40" s="147">
        <f t="shared" si="2"/>
        <v>-44.00179837867816</v>
      </c>
      <c r="V40" s="140">
        <f t="shared" si="3"/>
        <v>-0.17738695294284731</v>
      </c>
      <c r="X40" s="139">
        <v>3.5999999999999999E-3</v>
      </c>
      <c r="Y40" s="294">
        <f>$D$19*(1+X64)</f>
        <v>56681.566672589404</v>
      </c>
      <c r="Z40" s="290">
        <f t="shared" ref="Z40:Z49" si="23">Y40*X40</f>
        <v>204.05364002132185</v>
      </c>
      <c r="AB40" s="139">
        <v>3.5999999999999999E-3</v>
      </c>
      <c r="AC40" s="294">
        <f>$D$19*(1+AB64)</f>
        <v>56681.566672589404</v>
      </c>
      <c r="AD40" s="288">
        <f t="shared" ref="AD40:AD49" si="24">AC40*AB40</f>
        <v>204.05364002132185</v>
      </c>
      <c r="AF40" s="147">
        <f t="shared" si="4"/>
        <v>0</v>
      </c>
      <c r="AG40" s="140">
        <f t="shared" si="5"/>
        <v>0</v>
      </c>
      <c r="AI40" s="147">
        <f t="shared" si="8"/>
        <v>0</v>
      </c>
      <c r="AJ40" s="140">
        <f t="shared" si="9"/>
        <v>0</v>
      </c>
      <c r="AL40" s="139">
        <v>3.5999999999999999E-3</v>
      </c>
      <c r="AM40" s="294">
        <f>$D$19*(1+AL64)</f>
        <v>56681.566672589404</v>
      </c>
      <c r="AN40" s="288">
        <f t="shared" ref="AN40:AN49" si="25">AM40*AL40</f>
        <v>204.05364002132185</v>
      </c>
      <c r="AP40" s="147">
        <f t="shared" si="6"/>
        <v>0</v>
      </c>
      <c r="AQ40" s="140">
        <f t="shared" si="7"/>
        <v>0</v>
      </c>
      <c r="AS40" s="147">
        <f t="shared" si="10"/>
        <v>0</v>
      </c>
      <c r="AT40" s="140">
        <f t="shared" si="11"/>
        <v>0</v>
      </c>
      <c r="AY40" s="139">
        <f t="shared" ref="AY40:AY47" si="26">AB40</f>
        <v>3.5999999999999999E-3</v>
      </c>
      <c r="AZ40" s="294">
        <f>$D$19*(1+AY64)</f>
        <v>56681.566672589404</v>
      </c>
      <c r="BA40" s="288">
        <f t="shared" ref="BA40:BA49" si="27">AZ40*AY40</f>
        <v>204.05364002132185</v>
      </c>
      <c r="BC40" s="139">
        <f t="shared" ref="BC40:BC47" si="28">AY40</f>
        <v>3.5999999999999999E-3</v>
      </c>
      <c r="BD40" s="294">
        <f>$D$19*(1+BC64)</f>
        <v>56681.566672589404</v>
      </c>
      <c r="BE40" s="288">
        <f t="shared" ref="BE40:BE49" si="29">BD40*BC40</f>
        <v>204.05364002132185</v>
      </c>
    </row>
    <row r="41" spans="2:57" s="6" customFormat="1" ht="25.5" x14ac:dyDescent="0.35">
      <c r="B41" s="156" t="s">
        <v>35</v>
      </c>
      <c r="D41" s="28" t="s">
        <v>13</v>
      </c>
      <c r="E41" s="27"/>
      <c r="F41" s="139">
        <v>1.2999999999999999E-3</v>
      </c>
      <c r="G41" s="294">
        <f>G40</f>
        <v>56376.235999999997</v>
      </c>
      <c r="H41" s="288">
        <f>G41*F41</f>
        <v>73.289106799999999</v>
      </c>
      <c r="J41" s="139">
        <v>1.2999999999999999E-3</v>
      </c>
      <c r="K41" s="294">
        <f>K40</f>
        <v>56376.235999999997</v>
      </c>
      <c r="L41" s="288">
        <f>K41*J41</f>
        <v>73.289106799999999</v>
      </c>
      <c r="N41" s="147">
        <f t="shared" si="0"/>
        <v>0</v>
      </c>
      <c r="O41" s="140">
        <f t="shared" si="1"/>
        <v>0</v>
      </c>
      <c r="Q41" s="139">
        <v>1.2999999999999999E-3</v>
      </c>
      <c r="R41" s="294">
        <f>R40</f>
        <v>56681.566672589404</v>
      </c>
      <c r="S41" s="288">
        <f t="shared" si="22"/>
        <v>73.686036674366221</v>
      </c>
      <c r="U41" s="147">
        <f t="shared" si="2"/>
        <v>0.39692987436622218</v>
      </c>
      <c r="V41" s="140">
        <f t="shared" si="3"/>
        <v>5.4159464031866495E-3</v>
      </c>
      <c r="X41" s="139">
        <v>2.0999999999999999E-3</v>
      </c>
      <c r="Y41" s="294">
        <f>Y40</f>
        <v>56681.566672589404</v>
      </c>
      <c r="Z41" s="290">
        <f t="shared" si="23"/>
        <v>119.03129001243774</v>
      </c>
      <c r="AB41" s="139">
        <f>'App. 2-Z_Tariff 2018'!$D$135</f>
        <v>2.9999999999999997E-4</v>
      </c>
      <c r="AC41" s="294">
        <f>AC40</f>
        <v>56681.566672589404</v>
      </c>
      <c r="AD41" s="288">
        <f t="shared" si="24"/>
        <v>17.00447000177682</v>
      </c>
      <c r="AF41" s="147">
        <f t="shared" si="4"/>
        <v>-102.02682001066091</v>
      </c>
      <c r="AG41" s="140">
        <f t="shared" si="5"/>
        <v>-0.8571428571428571</v>
      </c>
      <c r="AI41" s="147">
        <f t="shared" si="8"/>
        <v>0</v>
      </c>
      <c r="AJ41" s="140">
        <f t="shared" si="9"/>
        <v>0</v>
      </c>
      <c r="AL41" s="139">
        <f>'App. 2-Z_Tariff 2019'!$D$123</f>
        <v>2.9999999999999997E-4</v>
      </c>
      <c r="AM41" s="294">
        <f>AM40</f>
        <v>56681.566672589404</v>
      </c>
      <c r="AN41" s="288">
        <f t="shared" si="25"/>
        <v>17.00447000177682</v>
      </c>
      <c r="AP41" s="147">
        <f t="shared" si="6"/>
        <v>0</v>
      </c>
      <c r="AQ41" s="140">
        <f t="shared" si="7"/>
        <v>0</v>
      </c>
      <c r="AS41" s="147">
        <f t="shared" si="10"/>
        <v>0</v>
      </c>
      <c r="AT41" s="140">
        <f t="shared" si="11"/>
        <v>0</v>
      </c>
      <c r="AY41" s="139">
        <f t="shared" si="26"/>
        <v>2.9999999999999997E-4</v>
      </c>
      <c r="AZ41" s="294">
        <f>AZ40</f>
        <v>56681.566672589404</v>
      </c>
      <c r="BA41" s="288">
        <f t="shared" si="27"/>
        <v>17.00447000177682</v>
      </c>
      <c r="BC41" s="139">
        <f t="shared" si="28"/>
        <v>2.9999999999999997E-4</v>
      </c>
      <c r="BD41" s="294">
        <f>BD40</f>
        <v>56681.566672589404</v>
      </c>
      <c r="BE41" s="288">
        <f t="shared" si="29"/>
        <v>17.00447000177682</v>
      </c>
    </row>
    <row r="42" spans="2:57" s="6" customFormat="1" ht="26.25" customHeight="1" x14ac:dyDescent="0.35">
      <c r="B42" s="156" t="str">
        <f>'App.2-W_(GS&lt;50 KW)'!B45</f>
        <v>Ontario Electricity Support Program (OESP)</v>
      </c>
      <c r="D42" s="28" t="s">
        <v>13</v>
      </c>
      <c r="E42" s="27"/>
      <c r="F42" s="139"/>
      <c r="G42" s="294"/>
      <c r="H42" s="288"/>
      <c r="J42" s="139"/>
      <c r="K42" s="295"/>
      <c r="L42" s="288"/>
      <c r="N42" s="147"/>
      <c r="O42" s="140"/>
      <c r="Q42" s="139">
        <v>1.1000000000000001E-3</v>
      </c>
      <c r="R42" s="294">
        <f>R41</f>
        <v>56681.566672589404</v>
      </c>
      <c r="S42" s="288">
        <f t="shared" si="22"/>
        <v>62.349723339848346</v>
      </c>
      <c r="U42" s="147">
        <f t="shared" si="2"/>
        <v>62.349723339848346</v>
      </c>
      <c r="V42" s="140" t="str">
        <f t="shared" si="3"/>
        <v/>
      </c>
      <c r="X42" s="139">
        <v>1.1000000000000001E-3</v>
      </c>
      <c r="Y42" s="294">
        <f>Y41</f>
        <v>56681.566672589404</v>
      </c>
      <c r="Z42" s="290">
        <f t="shared" si="23"/>
        <v>62.349723339848346</v>
      </c>
      <c r="AB42" s="139">
        <v>0</v>
      </c>
      <c r="AC42" s="294">
        <f>AC41</f>
        <v>56681.566672589404</v>
      </c>
      <c r="AD42" s="288">
        <f t="shared" si="24"/>
        <v>0</v>
      </c>
      <c r="AF42" s="147">
        <f t="shared" si="4"/>
        <v>-62.349723339848346</v>
      </c>
      <c r="AG42" s="140">
        <f t="shared" si="5"/>
        <v>-1</v>
      </c>
      <c r="AI42" s="147">
        <f t="shared" si="8"/>
        <v>0</v>
      </c>
      <c r="AJ42" s="140" t="str">
        <f t="shared" si="9"/>
        <v/>
      </c>
      <c r="AL42" s="139">
        <v>0</v>
      </c>
      <c r="AM42" s="294">
        <f>AM41</f>
        <v>56681.566672589404</v>
      </c>
      <c r="AN42" s="288">
        <f t="shared" si="25"/>
        <v>0</v>
      </c>
      <c r="AP42" s="147">
        <f t="shared" si="6"/>
        <v>0</v>
      </c>
      <c r="AQ42" s="140" t="str">
        <f t="shared" si="7"/>
        <v/>
      </c>
      <c r="AS42" s="147">
        <f t="shared" si="10"/>
        <v>0</v>
      </c>
      <c r="AT42" s="140" t="str">
        <f t="shared" si="11"/>
        <v/>
      </c>
      <c r="AY42" s="139">
        <f t="shared" si="26"/>
        <v>0</v>
      </c>
      <c r="AZ42" s="294">
        <f>AZ41</f>
        <v>56681.566672589404</v>
      </c>
      <c r="BA42" s="288">
        <f t="shared" si="27"/>
        <v>0</v>
      </c>
      <c r="BC42" s="139">
        <f t="shared" si="28"/>
        <v>0</v>
      </c>
      <c r="BD42" s="294">
        <f>BD41</f>
        <v>56681.566672589404</v>
      </c>
      <c r="BE42" s="288">
        <f t="shared" si="29"/>
        <v>0</v>
      </c>
    </row>
    <row r="43" spans="2:57" s="6" customFormat="1" x14ac:dyDescent="0.35">
      <c r="B43" s="6" t="s">
        <v>33</v>
      </c>
      <c r="D43" s="28" t="s">
        <v>15</v>
      </c>
      <c r="E43" s="27"/>
      <c r="F43" s="139">
        <v>0.25</v>
      </c>
      <c r="G43" s="293">
        <v>1</v>
      </c>
      <c r="H43" s="288">
        <f t="shared" ref="H43:H49" si="30">G43*F43</f>
        <v>0.25</v>
      </c>
      <c r="J43" s="139">
        <v>0.25</v>
      </c>
      <c r="K43" s="292">
        <f t="shared" ref="K43:K49" si="31">$G43</f>
        <v>1</v>
      </c>
      <c r="L43" s="288">
        <f t="shared" ref="L43:L49" si="32">K43*J43</f>
        <v>0.25</v>
      </c>
      <c r="N43" s="147">
        <f t="shared" ref="N43:N49" si="33">L43-H43</f>
        <v>0</v>
      </c>
      <c r="O43" s="140">
        <f t="shared" ref="O43:O49" si="34">IF((H43)=0,"",(N43/H43))</f>
        <v>0</v>
      </c>
      <c r="Q43" s="139">
        <v>0.25</v>
      </c>
      <c r="R43" s="292">
        <f t="shared" ref="R43:R49" si="35">$G43</f>
        <v>1</v>
      </c>
      <c r="S43" s="288">
        <f t="shared" si="22"/>
        <v>0.25</v>
      </c>
      <c r="U43" s="147">
        <f t="shared" si="2"/>
        <v>0</v>
      </c>
      <c r="V43" s="140">
        <f t="shared" si="3"/>
        <v>0</v>
      </c>
      <c r="X43" s="139">
        <v>0.25</v>
      </c>
      <c r="Y43" s="292">
        <f t="shared" ref="Y43:Y49" si="36">$G43</f>
        <v>1</v>
      </c>
      <c r="Z43" s="290">
        <f t="shared" si="23"/>
        <v>0.25</v>
      </c>
      <c r="AB43" s="139">
        <f>'App. 2-Z_Tariff 2018'!$D$137</f>
        <v>0.25</v>
      </c>
      <c r="AC43" s="292">
        <f t="shared" ref="AC43:AC49" si="37">$G43</f>
        <v>1</v>
      </c>
      <c r="AD43" s="288">
        <f t="shared" si="24"/>
        <v>0.25</v>
      </c>
      <c r="AF43" s="147">
        <f t="shared" si="4"/>
        <v>0</v>
      </c>
      <c r="AG43" s="140">
        <f t="shared" si="5"/>
        <v>0</v>
      </c>
      <c r="AI43" s="147">
        <f t="shared" si="8"/>
        <v>0</v>
      </c>
      <c r="AJ43" s="140">
        <f t="shared" si="9"/>
        <v>0</v>
      </c>
      <c r="AL43" s="139">
        <f>'App. 2-Z_Tariff 2019'!$D$125</f>
        <v>0.25</v>
      </c>
      <c r="AM43" s="292">
        <f t="shared" ref="AM43:AM49" si="38">$G43</f>
        <v>1</v>
      </c>
      <c r="AN43" s="288">
        <f t="shared" si="25"/>
        <v>0.25</v>
      </c>
      <c r="AP43" s="147">
        <f t="shared" si="6"/>
        <v>0</v>
      </c>
      <c r="AQ43" s="140">
        <f t="shared" si="7"/>
        <v>0</v>
      </c>
      <c r="AS43" s="147">
        <f t="shared" si="10"/>
        <v>0</v>
      </c>
      <c r="AT43" s="140">
        <f t="shared" si="11"/>
        <v>0</v>
      </c>
      <c r="AY43" s="139">
        <f t="shared" si="26"/>
        <v>0.25</v>
      </c>
      <c r="AZ43" s="292">
        <f t="shared" ref="AZ43:AZ49" si="39">$G43</f>
        <v>1</v>
      </c>
      <c r="BA43" s="288">
        <f t="shared" si="27"/>
        <v>0.25</v>
      </c>
      <c r="BC43" s="139">
        <f t="shared" si="28"/>
        <v>0.25</v>
      </c>
      <c r="BD43" s="292">
        <f t="shared" ref="BD43:BD49" si="40">$G43</f>
        <v>1</v>
      </c>
      <c r="BE43" s="288">
        <f t="shared" si="29"/>
        <v>0.25</v>
      </c>
    </row>
    <row r="44" spans="2:57" s="6" customFormat="1" x14ac:dyDescent="0.35">
      <c r="B44" s="6" t="s">
        <v>32</v>
      </c>
      <c r="D44" s="28" t="s">
        <v>13</v>
      </c>
      <c r="E44" s="27"/>
      <c r="F44" s="139">
        <v>7.0000000000000001E-3</v>
      </c>
      <c r="G44" s="293">
        <f>$D$19</f>
        <v>54052</v>
      </c>
      <c r="H44" s="288">
        <f t="shared" si="30"/>
        <v>378.36400000000003</v>
      </c>
      <c r="J44" s="139">
        <f t="shared" ref="J44:J49" si="41">$F44</f>
        <v>7.0000000000000001E-3</v>
      </c>
      <c r="K44" s="292">
        <f t="shared" si="31"/>
        <v>54052</v>
      </c>
      <c r="L44" s="288">
        <f t="shared" si="32"/>
        <v>378.36400000000003</v>
      </c>
      <c r="N44" s="147">
        <f t="shared" si="33"/>
        <v>0</v>
      </c>
      <c r="O44" s="140">
        <f t="shared" si="34"/>
        <v>0</v>
      </c>
      <c r="Q44" s="139">
        <f t="shared" ref="Q44:Q49" si="42">$F44</f>
        <v>7.0000000000000001E-3</v>
      </c>
      <c r="R44" s="292">
        <f t="shared" si="35"/>
        <v>54052</v>
      </c>
      <c r="S44" s="288">
        <f t="shared" si="22"/>
        <v>378.36400000000003</v>
      </c>
      <c r="U44" s="147">
        <f t="shared" si="2"/>
        <v>0</v>
      </c>
      <c r="V44" s="140">
        <f t="shared" si="3"/>
        <v>0</v>
      </c>
      <c r="X44" s="139">
        <f t="shared" ref="X44:X49" si="43">$F44</f>
        <v>7.0000000000000001E-3</v>
      </c>
      <c r="Y44" s="292">
        <f t="shared" si="36"/>
        <v>54052</v>
      </c>
      <c r="Z44" s="290">
        <f t="shared" si="23"/>
        <v>378.36400000000003</v>
      </c>
      <c r="AB44" s="139">
        <f t="shared" ref="AB44:AB49" si="44">$F44</f>
        <v>7.0000000000000001E-3</v>
      </c>
      <c r="AC44" s="292">
        <f t="shared" si="37"/>
        <v>54052</v>
      </c>
      <c r="AD44" s="288">
        <f t="shared" si="24"/>
        <v>378.36400000000003</v>
      </c>
      <c r="AF44" s="147">
        <f t="shared" si="4"/>
        <v>0</v>
      </c>
      <c r="AG44" s="140">
        <f t="shared" si="5"/>
        <v>0</v>
      </c>
      <c r="AI44" s="147">
        <f t="shared" si="8"/>
        <v>0</v>
      </c>
      <c r="AJ44" s="140">
        <f t="shared" si="9"/>
        <v>0</v>
      </c>
      <c r="AL44" s="139">
        <f t="shared" ref="AL44:AL49" si="45">$F44</f>
        <v>7.0000000000000001E-3</v>
      </c>
      <c r="AM44" s="292">
        <f t="shared" si="38"/>
        <v>54052</v>
      </c>
      <c r="AN44" s="288">
        <f t="shared" si="25"/>
        <v>378.36400000000003</v>
      </c>
      <c r="AP44" s="147">
        <f t="shared" si="6"/>
        <v>0</v>
      </c>
      <c r="AQ44" s="140">
        <f t="shared" si="7"/>
        <v>0</v>
      </c>
      <c r="AS44" s="147">
        <f t="shared" si="10"/>
        <v>0</v>
      </c>
      <c r="AT44" s="140">
        <f t="shared" si="11"/>
        <v>0</v>
      </c>
      <c r="AY44" s="139">
        <f t="shared" si="26"/>
        <v>7.0000000000000001E-3</v>
      </c>
      <c r="AZ44" s="292">
        <f t="shared" si="39"/>
        <v>54052</v>
      </c>
      <c r="BA44" s="288">
        <f t="shared" si="27"/>
        <v>378.36400000000003</v>
      </c>
      <c r="BC44" s="139">
        <f t="shared" si="28"/>
        <v>7.0000000000000001E-3</v>
      </c>
      <c r="BD44" s="292">
        <f t="shared" si="40"/>
        <v>54052</v>
      </c>
      <c r="BE44" s="288">
        <f t="shared" si="29"/>
        <v>378.36400000000003</v>
      </c>
    </row>
    <row r="45" spans="2:57" s="6" customFormat="1" x14ac:dyDescent="0.35">
      <c r="B45" s="148" t="s">
        <v>31</v>
      </c>
      <c r="D45" s="28" t="s">
        <v>13</v>
      </c>
      <c r="E45" s="27"/>
      <c r="F45" s="142">
        <v>6.5000000000000002E-2</v>
      </c>
      <c r="G45" s="291">
        <f>0.64*$D$19</f>
        <v>34593.279999999999</v>
      </c>
      <c r="H45" s="288">
        <f t="shared" si="30"/>
        <v>2248.5632000000001</v>
      </c>
      <c r="J45" s="139">
        <f t="shared" si="41"/>
        <v>6.5000000000000002E-2</v>
      </c>
      <c r="K45" s="291">
        <f t="shared" si="31"/>
        <v>34593.279999999999</v>
      </c>
      <c r="L45" s="288">
        <f t="shared" si="32"/>
        <v>2248.5632000000001</v>
      </c>
      <c r="N45" s="147">
        <f t="shared" si="33"/>
        <v>0</v>
      </c>
      <c r="O45" s="140">
        <f t="shared" si="34"/>
        <v>0</v>
      </c>
      <c r="Q45" s="139">
        <f t="shared" si="42"/>
        <v>6.5000000000000002E-2</v>
      </c>
      <c r="R45" s="291">
        <f t="shared" si="35"/>
        <v>34593.279999999999</v>
      </c>
      <c r="S45" s="288">
        <f t="shared" si="22"/>
        <v>2248.5632000000001</v>
      </c>
      <c r="U45" s="147">
        <f t="shared" si="2"/>
        <v>0</v>
      </c>
      <c r="V45" s="140">
        <f t="shared" si="3"/>
        <v>0</v>
      </c>
      <c r="X45" s="139">
        <f t="shared" si="43"/>
        <v>6.5000000000000002E-2</v>
      </c>
      <c r="Y45" s="291">
        <f t="shared" si="36"/>
        <v>34593.279999999999</v>
      </c>
      <c r="Z45" s="290">
        <f t="shared" si="23"/>
        <v>2248.5632000000001</v>
      </c>
      <c r="AB45" s="139">
        <f t="shared" si="44"/>
        <v>6.5000000000000002E-2</v>
      </c>
      <c r="AC45" s="291">
        <f t="shared" si="37"/>
        <v>34593.279999999999</v>
      </c>
      <c r="AD45" s="288">
        <f t="shared" si="24"/>
        <v>2248.5632000000001</v>
      </c>
      <c r="AF45" s="147">
        <f t="shared" si="4"/>
        <v>0</v>
      </c>
      <c r="AG45" s="140">
        <f t="shared" si="5"/>
        <v>0</v>
      </c>
      <c r="AI45" s="147">
        <f t="shared" si="8"/>
        <v>0</v>
      </c>
      <c r="AJ45" s="140">
        <f t="shared" si="9"/>
        <v>0</v>
      </c>
      <c r="AL45" s="139">
        <f t="shared" si="45"/>
        <v>6.5000000000000002E-2</v>
      </c>
      <c r="AM45" s="291">
        <f t="shared" si="38"/>
        <v>34593.279999999999</v>
      </c>
      <c r="AN45" s="288">
        <f t="shared" si="25"/>
        <v>2248.5632000000001</v>
      </c>
      <c r="AP45" s="147">
        <f t="shared" si="6"/>
        <v>0</v>
      </c>
      <c r="AQ45" s="140">
        <f t="shared" si="7"/>
        <v>0</v>
      </c>
      <c r="AS45" s="147">
        <f t="shared" si="10"/>
        <v>0</v>
      </c>
      <c r="AT45" s="140">
        <f t="shared" si="11"/>
        <v>0</v>
      </c>
      <c r="AY45" s="139">
        <f t="shared" si="26"/>
        <v>6.5000000000000002E-2</v>
      </c>
      <c r="AZ45" s="291">
        <f t="shared" si="39"/>
        <v>34593.279999999999</v>
      </c>
      <c r="BA45" s="288">
        <f t="shared" si="27"/>
        <v>2248.5632000000001</v>
      </c>
      <c r="BC45" s="139">
        <f t="shared" si="28"/>
        <v>6.5000000000000002E-2</v>
      </c>
      <c r="BD45" s="291">
        <f t="shared" si="40"/>
        <v>34593.279999999999</v>
      </c>
      <c r="BE45" s="288">
        <f t="shared" si="29"/>
        <v>2248.5632000000001</v>
      </c>
    </row>
    <row r="46" spans="2:57" s="6" customFormat="1" x14ac:dyDescent="0.35">
      <c r="B46" s="148" t="s">
        <v>30</v>
      </c>
      <c r="D46" s="28" t="s">
        <v>13</v>
      </c>
      <c r="E46" s="27"/>
      <c r="F46" s="142">
        <v>9.5000000000000001E-2</v>
      </c>
      <c r="G46" s="291">
        <f>0.18*$D$19</f>
        <v>9729.3599999999988</v>
      </c>
      <c r="H46" s="288">
        <f t="shared" si="30"/>
        <v>924.28919999999994</v>
      </c>
      <c r="J46" s="139">
        <f t="shared" si="41"/>
        <v>9.5000000000000001E-2</v>
      </c>
      <c r="K46" s="291">
        <f t="shared" si="31"/>
        <v>9729.3599999999988</v>
      </c>
      <c r="L46" s="288">
        <f t="shared" si="32"/>
        <v>924.28919999999994</v>
      </c>
      <c r="N46" s="147">
        <f t="shared" si="33"/>
        <v>0</v>
      </c>
      <c r="O46" s="140">
        <f t="shared" si="34"/>
        <v>0</v>
      </c>
      <c r="Q46" s="139">
        <f t="shared" si="42"/>
        <v>9.5000000000000001E-2</v>
      </c>
      <c r="R46" s="291">
        <f t="shared" si="35"/>
        <v>9729.3599999999988</v>
      </c>
      <c r="S46" s="288">
        <f t="shared" si="22"/>
        <v>924.28919999999994</v>
      </c>
      <c r="U46" s="147">
        <f t="shared" si="2"/>
        <v>0</v>
      </c>
      <c r="V46" s="140">
        <f t="shared" si="3"/>
        <v>0</v>
      </c>
      <c r="X46" s="139">
        <f t="shared" si="43"/>
        <v>9.5000000000000001E-2</v>
      </c>
      <c r="Y46" s="291">
        <f t="shared" si="36"/>
        <v>9729.3599999999988</v>
      </c>
      <c r="Z46" s="290">
        <f t="shared" si="23"/>
        <v>924.28919999999994</v>
      </c>
      <c r="AB46" s="139">
        <f t="shared" si="44"/>
        <v>9.5000000000000001E-2</v>
      </c>
      <c r="AC46" s="291">
        <f t="shared" si="37"/>
        <v>9729.3599999999988</v>
      </c>
      <c r="AD46" s="288">
        <f t="shared" si="24"/>
        <v>924.28919999999994</v>
      </c>
      <c r="AF46" s="147">
        <f t="shared" si="4"/>
        <v>0</v>
      </c>
      <c r="AG46" s="140">
        <f t="shared" si="5"/>
        <v>0</v>
      </c>
      <c r="AI46" s="147">
        <f t="shared" si="8"/>
        <v>0</v>
      </c>
      <c r="AJ46" s="140">
        <f t="shared" si="9"/>
        <v>0</v>
      </c>
      <c r="AL46" s="139">
        <f t="shared" si="45"/>
        <v>9.5000000000000001E-2</v>
      </c>
      <c r="AM46" s="291">
        <f t="shared" si="38"/>
        <v>9729.3599999999988</v>
      </c>
      <c r="AN46" s="288">
        <f t="shared" si="25"/>
        <v>924.28919999999994</v>
      </c>
      <c r="AP46" s="147">
        <f t="shared" si="6"/>
        <v>0</v>
      </c>
      <c r="AQ46" s="140">
        <f t="shared" si="7"/>
        <v>0</v>
      </c>
      <c r="AS46" s="147">
        <f t="shared" si="10"/>
        <v>0</v>
      </c>
      <c r="AT46" s="140">
        <f t="shared" si="11"/>
        <v>0</v>
      </c>
      <c r="AY46" s="139">
        <f t="shared" si="26"/>
        <v>9.5000000000000001E-2</v>
      </c>
      <c r="AZ46" s="291">
        <f t="shared" si="39"/>
        <v>9729.3599999999988</v>
      </c>
      <c r="BA46" s="288">
        <f t="shared" si="27"/>
        <v>924.28919999999994</v>
      </c>
      <c r="BC46" s="139">
        <f t="shared" si="28"/>
        <v>9.5000000000000001E-2</v>
      </c>
      <c r="BD46" s="291">
        <f t="shared" si="40"/>
        <v>9729.3599999999988</v>
      </c>
      <c r="BE46" s="288">
        <f t="shared" si="29"/>
        <v>924.28919999999994</v>
      </c>
    </row>
    <row r="47" spans="2:57" s="6" customFormat="1" ht="13.15" thickBot="1" x14ac:dyDescent="0.4">
      <c r="B47" s="148" t="s">
        <v>29</v>
      </c>
      <c r="D47" s="28" t="s">
        <v>13</v>
      </c>
      <c r="E47" s="27"/>
      <c r="F47" s="142">
        <v>0.13200000000000001</v>
      </c>
      <c r="G47" s="291">
        <f>0.18*$D$19</f>
        <v>9729.3599999999988</v>
      </c>
      <c r="H47" s="288">
        <f t="shared" si="30"/>
        <v>1284.2755199999999</v>
      </c>
      <c r="J47" s="139">
        <f t="shared" si="41"/>
        <v>0.13200000000000001</v>
      </c>
      <c r="K47" s="291">
        <f t="shared" si="31"/>
        <v>9729.3599999999988</v>
      </c>
      <c r="L47" s="288">
        <f t="shared" si="32"/>
        <v>1284.2755199999999</v>
      </c>
      <c r="N47" s="147">
        <f t="shared" si="33"/>
        <v>0</v>
      </c>
      <c r="O47" s="140">
        <f t="shared" si="34"/>
        <v>0</v>
      </c>
      <c r="Q47" s="139">
        <f t="shared" si="42"/>
        <v>0.13200000000000001</v>
      </c>
      <c r="R47" s="291">
        <f t="shared" si="35"/>
        <v>9729.3599999999988</v>
      </c>
      <c r="S47" s="288">
        <f t="shared" si="22"/>
        <v>1284.2755199999999</v>
      </c>
      <c r="U47" s="147">
        <f t="shared" si="2"/>
        <v>0</v>
      </c>
      <c r="V47" s="140">
        <f t="shared" si="3"/>
        <v>0</v>
      </c>
      <c r="X47" s="139">
        <f t="shared" si="43"/>
        <v>0.13200000000000001</v>
      </c>
      <c r="Y47" s="291">
        <f t="shared" si="36"/>
        <v>9729.3599999999988</v>
      </c>
      <c r="Z47" s="290">
        <f t="shared" si="23"/>
        <v>1284.2755199999999</v>
      </c>
      <c r="AB47" s="139">
        <f t="shared" si="44"/>
        <v>0.13200000000000001</v>
      </c>
      <c r="AC47" s="291">
        <f t="shared" si="37"/>
        <v>9729.3599999999988</v>
      </c>
      <c r="AD47" s="288">
        <f t="shared" si="24"/>
        <v>1284.2755199999999</v>
      </c>
      <c r="AF47" s="147">
        <f t="shared" si="4"/>
        <v>0</v>
      </c>
      <c r="AG47" s="140">
        <f t="shared" si="5"/>
        <v>0</v>
      </c>
      <c r="AI47" s="147">
        <f t="shared" si="8"/>
        <v>0</v>
      </c>
      <c r="AJ47" s="140">
        <f t="shared" si="9"/>
        <v>0</v>
      </c>
      <c r="AL47" s="139">
        <f t="shared" si="45"/>
        <v>0.13200000000000001</v>
      </c>
      <c r="AM47" s="291">
        <f t="shared" si="38"/>
        <v>9729.3599999999988</v>
      </c>
      <c r="AN47" s="288">
        <f t="shared" si="25"/>
        <v>1284.2755199999999</v>
      </c>
      <c r="AP47" s="147">
        <f t="shared" si="6"/>
        <v>0</v>
      </c>
      <c r="AQ47" s="140">
        <f t="shared" si="7"/>
        <v>0</v>
      </c>
      <c r="AS47" s="147">
        <f t="shared" si="10"/>
        <v>0</v>
      </c>
      <c r="AT47" s="140">
        <f t="shared" si="11"/>
        <v>0</v>
      </c>
      <c r="AY47" s="139">
        <f t="shared" si="26"/>
        <v>0.13200000000000001</v>
      </c>
      <c r="AZ47" s="291">
        <f t="shared" si="39"/>
        <v>9729.3599999999988</v>
      </c>
      <c r="BA47" s="288">
        <f t="shared" si="27"/>
        <v>1284.2755199999999</v>
      </c>
      <c r="BC47" s="139">
        <f t="shared" si="28"/>
        <v>0.13200000000000001</v>
      </c>
      <c r="BD47" s="291">
        <f t="shared" si="40"/>
        <v>9729.3599999999988</v>
      </c>
      <c r="BE47" s="288">
        <f t="shared" si="29"/>
        <v>1284.2755199999999</v>
      </c>
    </row>
    <row r="48" spans="2:57" s="136" customFormat="1" ht="13.15" hidden="1" thickBot="1" x14ac:dyDescent="0.4">
      <c r="B48" s="145" t="s">
        <v>28</v>
      </c>
      <c r="D48" s="144" t="s">
        <v>13</v>
      </c>
      <c r="E48" s="143"/>
      <c r="F48" s="142">
        <v>8.3000000000000004E-2</v>
      </c>
      <c r="G48" s="289">
        <f>IF(AND($A$1=1, D19&gt;=600), 600, IF(AND($A$1=1, AND(D19&lt;600, D19&gt;=0)), D19, IF(AND($A$1=2, D19&gt;=1000), 1000, IF(AND($A$1=2, AND(D19&lt;1000, D19&gt;=0)), D19))))</f>
        <v>600</v>
      </c>
      <c r="H48" s="288">
        <f t="shared" si="30"/>
        <v>49.800000000000004</v>
      </c>
      <c r="J48" s="139">
        <f t="shared" si="41"/>
        <v>8.3000000000000004E-2</v>
      </c>
      <c r="K48" s="289">
        <f t="shared" si="31"/>
        <v>600</v>
      </c>
      <c r="L48" s="288">
        <f t="shared" si="32"/>
        <v>49.800000000000004</v>
      </c>
      <c r="N48" s="141">
        <f t="shared" si="33"/>
        <v>0</v>
      </c>
      <c r="O48" s="140">
        <f t="shared" si="34"/>
        <v>0</v>
      </c>
      <c r="Q48" s="139">
        <f t="shared" si="42"/>
        <v>8.3000000000000004E-2</v>
      </c>
      <c r="R48" s="289">
        <f t="shared" si="35"/>
        <v>600</v>
      </c>
      <c r="S48" s="288">
        <f t="shared" si="22"/>
        <v>49.800000000000004</v>
      </c>
      <c r="U48" s="141">
        <f t="shared" si="2"/>
        <v>0</v>
      </c>
      <c r="V48" s="140">
        <f t="shared" si="3"/>
        <v>0</v>
      </c>
      <c r="X48" s="139">
        <f t="shared" si="43"/>
        <v>8.3000000000000004E-2</v>
      </c>
      <c r="Y48" s="289">
        <f t="shared" si="36"/>
        <v>600</v>
      </c>
      <c r="Z48" s="290">
        <f t="shared" si="23"/>
        <v>49.800000000000004</v>
      </c>
      <c r="AB48" s="139">
        <f t="shared" si="44"/>
        <v>8.3000000000000004E-2</v>
      </c>
      <c r="AC48" s="289">
        <f t="shared" si="37"/>
        <v>600</v>
      </c>
      <c r="AD48" s="288">
        <f t="shared" si="24"/>
        <v>49.800000000000004</v>
      </c>
      <c r="AF48" s="141">
        <f t="shared" si="4"/>
        <v>0</v>
      </c>
      <c r="AG48" s="140">
        <f t="shared" si="5"/>
        <v>0</v>
      </c>
      <c r="AI48" s="141">
        <f>AG48-AC48</f>
        <v>-600</v>
      </c>
      <c r="AJ48" s="140">
        <f>IF((AC48)=0,"",(AI48/AC48))</f>
        <v>-1</v>
      </c>
      <c r="AL48" s="139">
        <f t="shared" si="45"/>
        <v>8.3000000000000004E-2</v>
      </c>
      <c r="AM48" s="289">
        <f t="shared" si="38"/>
        <v>600</v>
      </c>
      <c r="AN48" s="288">
        <f t="shared" si="25"/>
        <v>49.800000000000004</v>
      </c>
      <c r="AP48" s="141">
        <f t="shared" si="6"/>
        <v>0</v>
      </c>
      <c r="AQ48" s="140">
        <f t="shared" si="7"/>
        <v>0</v>
      </c>
      <c r="AS48" s="141">
        <f>AQ48-AG48</f>
        <v>0</v>
      </c>
      <c r="AT48" s="140" t="str">
        <f>IF((AG48)=0,"",(AS48/AG48))</f>
        <v/>
      </c>
      <c r="AY48" s="139">
        <v>8.3000000000000004E-2</v>
      </c>
      <c r="AZ48" s="289">
        <f t="shared" si="39"/>
        <v>600</v>
      </c>
      <c r="BA48" s="288">
        <f t="shared" si="27"/>
        <v>49.800000000000004</v>
      </c>
      <c r="BC48" s="139">
        <v>8.3000000000000004E-2</v>
      </c>
      <c r="BD48" s="289">
        <f t="shared" si="40"/>
        <v>600</v>
      </c>
      <c r="BE48" s="288">
        <f t="shared" si="29"/>
        <v>49.800000000000004</v>
      </c>
    </row>
    <row r="49" spans="2:57" s="136" customFormat="1" ht="13.15" hidden="1" thickBot="1" x14ac:dyDescent="0.4">
      <c r="B49" s="145" t="s">
        <v>27</v>
      </c>
      <c r="D49" s="144" t="s">
        <v>13</v>
      </c>
      <c r="E49" s="143"/>
      <c r="F49" s="142">
        <v>9.7000000000000003E-2</v>
      </c>
      <c r="G49" s="289">
        <f>IF(AND($A$1=1, D19&gt;=600), D19-600, IF(AND($A$1=1, AND(D19&lt;600, D19&gt;=0)), 0, IF(AND($A$1=2, D19&gt;=1000), D19-1000, IF(AND($A$1=2, AND(D19&lt;1000, D19&gt;=0)), 0))))</f>
        <v>53452</v>
      </c>
      <c r="H49" s="288">
        <f t="shared" si="30"/>
        <v>5184.8440000000001</v>
      </c>
      <c r="J49" s="139">
        <f t="shared" si="41"/>
        <v>9.7000000000000003E-2</v>
      </c>
      <c r="K49" s="289">
        <f t="shared" si="31"/>
        <v>53452</v>
      </c>
      <c r="L49" s="288">
        <f t="shared" si="32"/>
        <v>5184.8440000000001</v>
      </c>
      <c r="N49" s="141">
        <f t="shared" si="33"/>
        <v>0</v>
      </c>
      <c r="O49" s="140">
        <f t="shared" si="34"/>
        <v>0</v>
      </c>
      <c r="Q49" s="139">
        <f t="shared" si="42"/>
        <v>9.7000000000000003E-2</v>
      </c>
      <c r="R49" s="289">
        <f t="shared" si="35"/>
        <v>53452</v>
      </c>
      <c r="S49" s="288">
        <f t="shared" si="22"/>
        <v>5184.8440000000001</v>
      </c>
      <c r="U49" s="141">
        <f t="shared" si="2"/>
        <v>0</v>
      </c>
      <c r="V49" s="140">
        <f t="shared" si="3"/>
        <v>0</v>
      </c>
      <c r="X49" s="139">
        <f t="shared" si="43"/>
        <v>9.7000000000000003E-2</v>
      </c>
      <c r="Y49" s="289">
        <f t="shared" si="36"/>
        <v>53452</v>
      </c>
      <c r="Z49" s="290">
        <f t="shared" si="23"/>
        <v>5184.8440000000001</v>
      </c>
      <c r="AB49" s="139">
        <f t="shared" si="44"/>
        <v>9.7000000000000003E-2</v>
      </c>
      <c r="AC49" s="289">
        <f t="shared" si="37"/>
        <v>53452</v>
      </c>
      <c r="AD49" s="288">
        <f t="shared" si="24"/>
        <v>5184.8440000000001</v>
      </c>
      <c r="AF49" s="141">
        <f t="shared" si="4"/>
        <v>0</v>
      </c>
      <c r="AG49" s="140">
        <f t="shared" si="5"/>
        <v>0</v>
      </c>
      <c r="AI49" s="141">
        <f>AG49-AC49</f>
        <v>-53452</v>
      </c>
      <c r="AJ49" s="140">
        <f>IF((AC49)=0,"",(AI49/AC49))</f>
        <v>-1</v>
      </c>
      <c r="AL49" s="139">
        <f t="shared" si="45"/>
        <v>9.7000000000000003E-2</v>
      </c>
      <c r="AM49" s="289">
        <f t="shared" si="38"/>
        <v>53452</v>
      </c>
      <c r="AN49" s="288">
        <f t="shared" si="25"/>
        <v>5184.8440000000001</v>
      </c>
      <c r="AP49" s="141">
        <f t="shared" si="6"/>
        <v>0</v>
      </c>
      <c r="AQ49" s="140">
        <f t="shared" si="7"/>
        <v>0</v>
      </c>
      <c r="AS49" s="141">
        <f>AQ49-AG49</f>
        <v>0</v>
      </c>
      <c r="AT49" s="140" t="str">
        <f>IF((AG49)=0,"",(AS49/AG49))</f>
        <v/>
      </c>
      <c r="AY49" s="139">
        <v>9.7000000000000003E-2</v>
      </c>
      <c r="AZ49" s="289">
        <f t="shared" si="39"/>
        <v>53452</v>
      </c>
      <c r="BA49" s="288">
        <f t="shared" si="27"/>
        <v>5184.8440000000001</v>
      </c>
      <c r="BC49" s="139">
        <v>9.7000000000000003E-2</v>
      </c>
      <c r="BD49" s="289">
        <f t="shared" si="40"/>
        <v>53452</v>
      </c>
      <c r="BE49" s="288">
        <f t="shared" si="29"/>
        <v>5184.8440000000001</v>
      </c>
    </row>
    <row r="50" spans="2:57" ht="8.25" customHeight="1" thickBot="1" x14ac:dyDescent="0.4">
      <c r="B50" s="135"/>
      <c r="C50" s="133"/>
      <c r="D50" s="134"/>
      <c r="E50" s="133"/>
      <c r="F50" s="95"/>
      <c r="G50" s="287"/>
      <c r="H50" s="264"/>
      <c r="I50" s="131"/>
      <c r="J50" s="95"/>
      <c r="K50" s="285"/>
      <c r="L50" s="264"/>
      <c r="M50" s="131"/>
      <c r="N50" s="130"/>
      <c r="O50" s="48"/>
      <c r="Q50" s="95"/>
      <c r="R50" s="285"/>
      <c r="S50" s="264"/>
      <c r="T50" s="131"/>
      <c r="U50" s="130"/>
      <c r="V50" s="48"/>
      <c r="X50" s="95"/>
      <c r="Y50" s="285"/>
      <c r="Z50" s="286"/>
      <c r="AA50" s="131"/>
      <c r="AB50" s="95"/>
      <c r="AC50" s="285"/>
      <c r="AD50" s="264"/>
      <c r="AE50" s="131"/>
      <c r="AF50" s="130"/>
      <c r="AG50" s="48"/>
      <c r="AI50" s="130"/>
      <c r="AJ50" s="48"/>
      <c r="AL50" s="95"/>
      <c r="AM50" s="285"/>
      <c r="AN50" s="264"/>
      <c r="AO50" s="131"/>
      <c r="AP50" s="130"/>
      <c r="AQ50" s="48"/>
      <c r="AS50" s="130"/>
      <c r="AT50" s="48"/>
      <c r="AY50" s="95"/>
      <c r="AZ50" s="285"/>
      <c r="BA50" s="264"/>
      <c r="BC50" s="95"/>
      <c r="BD50" s="285"/>
      <c r="BE50" s="264"/>
    </row>
    <row r="51" spans="2:57" ht="13.15" x14ac:dyDescent="0.35">
      <c r="B51" s="128" t="s">
        <v>26</v>
      </c>
      <c r="C51" s="113"/>
      <c r="D51" s="113"/>
      <c r="E51" s="113"/>
      <c r="F51" s="127"/>
      <c r="G51" s="275"/>
      <c r="H51" s="280">
        <f>SUM(H40:H47,H39)</f>
        <v>6494.0516657600001</v>
      </c>
      <c r="I51" s="125"/>
      <c r="J51" s="122"/>
      <c r="K51" s="281"/>
      <c r="L51" s="280">
        <f>SUM(L40:L47,L39)</f>
        <v>6494.0516657600001</v>
      </c>
      <c r="M51" s="124"/>
      <c r="N51" s="123">
        <f>L51-H51</f>
        <v>0</v>
      </c>
      <c r="O51" s="87">
        <f>IF((H51)=0,"",(N51/H51))</f>
        <v>0</v>
      </c>
      <c r="Q51" s="122"/>
      <c r="R51" s="281"/>
      <c r="S51" s="280">
        <f>SUM(S40:S47,S39)</f>
        <v>6911.1690703298045</v>
      </c>
      <c r="T51" s="124"/>
      <c r="U51" s="123">
        <f>S51-L51</f>
        <v>417.11740456980442</v>
      </c>
      <c r="V51" s="87">
        <f>IF((L51)=0,"",(U51/L51))</f>
        <v>6.4230687718279666E-2</v>
      </c>
      <c r="X51" s="122"/>
      <c r="Y51" s="281"/>
      <c r="Z51" s="284">
        <f>SUM(Z40:Z47,Z39)</f>
        <v>6844.4732410305905</v>
      </c>
      <c r="AA51" s="283"/>
      <c r="AB51" s="122"/>
      <c r="AC51" s="281"/>
      <c r="AD51" s="280">
        <f>SUM(AD40:AD47,AD39)</f>
        <v>6636.4426976800805</v>
      </c>
      <c r="AE51" s="124"/>
      <c r="AF51" s="123">
        <f>AD51-Z51</f>
        <v>-208.03054335051002</v>
      </c>
      <c r="AG51" s="87">
        <f>IF((Z51)=0,"",(AF51/Z51))</f>
        <v>-3.0393945015874779E-2</v>
      </c>
      <c r="AI51" s="123">
        <f>AD51-BA51</f>
        <v>-15.942700000000514</v>
      </c>
      <c r="AJ51" s="87">
        <f>IF((AD51)=0,"",(AI51/AD51))</f>
        <v>-2.4022960381430924E-3</v>
      </c>
      <c r="AL51" s="122"/>
      <c r="AM51" s="281"/>
      <c r="AN51" s="280">
        <f>SUM(AN40:AN47,AN39)</f>
        <v>6759.0893976800808</v>
      </c>
      <c r="AO51" s="124"/>
      <c r="AP51" s="282">
        <f>AN51-AD51</f>
        <v>122.64670000000024</v>
      </c>
      <c r="AQ51" s="87">
        <f>IF((AD51)=0,"",(AP51/AD51))</f>
        <v>1.848078942094598E-2</v>
      </c>
      <c r="AS51" s="282">
        <f>AN51-BE51</f>
        <v>83.389799999999923</v>
      </c>
      <c r="AT51" s="87">
        <f>IF((AN51)=0,"",(AS51/AN51))</f>
        <v>1.2337431138079304E-2</v>
      </c>
      <c r="AY51" s="122"/>
      <c r="AZ51" s="281"/>
      <c r="BA51" s="280">
        <f>SUM(BA40:BA47,BA39)</f>
        <v>6652.385397680081</v>
      </c>
      <c r="BC51" s="122"/>
      <c r="BD51" s="281"/>
      <c r="BE51" s="280">
        <f>SUM(BE40:BE47,BE39)</f>
        <v>6675.6995976800808</v>
      </c>
    </row>
    <row r="52" spans="2:57" x14ac:dyDescent="0.35">
      <c r="B52" s="120" t="s">
        <v>23</v>
      </c>
      <c r="C52" s="113"/>
      <c r="D52" s="113"/>
      <c r="E52" s="113"/>
      <c r="F52" s="119">
        <v>0.13</v>
      </c>
      <c r="G52" s="275"/>
      <c r="H52" s="279">
        <f>H51*F52</f>
        <v>844.22671654880003</v>
      </c>
      <c r="I52" s="107"/>
      <c r="J52" s="118">
        <v>0.13</v>
      </c>
      <c r="K52" s="272"/>
      <c r="L52" s="276">
        <f>L51*J52</f>
        <v>844.22671654880003</v>
      </c>
      <c r="M52" s="109"/>
      <c r="N52" s="115">
        <f>L52-H52</f>
        <v>0</v>
      </c>
      <c r="O52" s="76">
        <f>IF((H52)=0,"",(N52/H52))</f>
        <v>0</v>
      </c>
      <c r="Q52" s="118">
        <v>0.13</v>
      </c>
      <c r="R52" s="272"/>
      <c r="S52" s="276">
        <f>S51*Q52</f>
        <v>898.45197914287462</v>
      </c>
      <c r="T52" s="109"/>
      <c r="U52" s="115">
        <f>S52-L52</f>
        <v>54.225262594074593</v>
      </c>
      <c r="V52" s="76">
        <f>IF((L52)=0,"",(U52/L52))</f>
        <v>6.423068771827968E-2</v>
      </c>
      <c r="X52" s="118">
        <v>0.13</v>
      </c>
      <c r="Y52" s="272"/>
      <c r="Z52" s="278">
        <f>Z51*X52</f>
        <v>889.7815213339768</v>
      </c>
      <c r="AA52" s="109"/>
      <c r="AB52" s="118">
        <v>0.13</v>
      </c>
      <c r="AC52" s="272"/>
      <c r="AD52" s="276">
        <f>AD51*AB52</f>
        <v>862.73755069841047</v>
      </c>
      <c r="AE52" s="109"/>
      <c r="AF52" s="115">
        <f>AD52-Z52</f>
        <v>-27.043970635566325</v>
      </c>
      <c r="AG52" s="76">
        <f>IF((Z52)=0,"",(AF52/Z52))</f>
        <v>-3.0393945015874804E-2</v>
      </c>
      <c r="AI52" s="115">
        <f>AD52-BA52</f>
        <v>-2.0725510000000895</v>
      </c>
      <c r="AJ52" s="76">
        <f>IF((AD52)=0,"",(AI52/AD52))</f>
        <v>-2.4022960381431188E-3</v>
      </c>
      <c r="AL52" s="118">
        <v>0.13</v>
      </c>
      <c r="AM52" s="272"/>
      <c r="AN52" s="276">
        <f>AN51*AL52</f>
        <v>878.68162169841048</v>
      </c>
      <c r="AO52" s="109"/>
      <c r="AP52" s="115">
        <f>AN52-AD52</f>
        <v>15.944071000000008</v>
      </c>
      <c r="AQ52" s="76">
        <f>IF((AD52)=0,"",(AP52/AD52))</f>
        <v>1.8480789420945953E-2</v>
      </c>
      <c r="AS52" s="115">
        <f>AN52-BE52</f>
        <v>10.840673999999922</v>
      </c>
      <c r="AT52" s="76">
        <f>IF((AN52)=0,"",(AS52/AN52))</f>
        <v>1.2337431138079228E-2</v>
      </c>
      <c r="AY52" s="118">
        <v>0.13</v>
      </c>
      <c r="AZ52" s="272"/>
      <c r="BA52" s="276">
        <f>BA51*AY52</f>
        <v>864.81010169841056</v>
      </c>
      <c r="BC52" s="118">
        <v>0.13</v>
      </c>
      <c r="BD52" s="272"/>
      <c r="BE52" s="276">
        <f>BE51*BC52</f>
        <v>867.84094769841056</v>
      </c>
    </row>
    <row r="53" spans="2:57" ht="13.15" x14ac:dyDescent="0.35">
      <c r="B53" s="117" t="s">
        <v>22</v>
      </c>
      <c r="C53" s="113"/>
      <c r="D53" s="113"/>
      <c r="E53" s="113"/>
      <c r="F53" s="112"/>
      <c r="G53" s="275"/>
      <c r="H53" s="279">
        <f>H51+H52</f>
        <v>7338.2783823088002</v>
      </c>
      <c r="I53" s="107"/>
      <c r="J53" s="107"/>
      <c r="K53" s="272"/>
      <c r="L53" s="276">
        <f>L51+L52</f>
        <v>7338.2783823088002</v>
      </c>
      <c r="M53" s="109"/>
      <c r="N53" s="115">
        <f>L53-H53</f>
        <v>0</v>
      </c>
      <c r="O53" s="76">
        <f>IF((H53)=0,"",(N53/H53))</f>
        <v>0</v>
      </c>
      <c r="Q53" s="107"/>
      <c r="R53" s="272"/>
      <c r="S53" s="276">
        <f>S51+S52</f>
        <v>7809.6210494726793</v>
      </c>
      <c r="T53" s="109"/>
      <c r="U53" s="115">
        <f>S53-L53</f>
        <v>471.34266716387901</v>
      </c>
      <c r="V53" s="76">
        <f>IF((L53)=0,"",(U53/L53))</f>
        <v>6.4230687718279666E-2</v>
      </c>
      <c r="X53" s="107"/>
      <c r="Y53" s="272"/>
      <c r="Z53" s="278">
        <f>Z51+Z52</f>
        <v>7734.2547623645678</v>
      </c>
      <c r="AA53" s="109"/>
      <c r="AB53" s="107"/>
      <c r="AC53" s="272"/>
      <c r="AD53" s="276">
        <f>AD51+AD52</f>
        <v>7499.1802483784913</v>
      </c>
      <c r="AE53" s="109"/>
      <c r="AF53" s="115">
        <f>AD53-Z53</f>
        <v>-235.07451398607645</v>
      </c>
      <c r="AG53" s="76">
        <f>IF((Z53)=0,"",(AF53/Z53))</f>
        <v>-3.0393945015874797E-2</v>
      </c>
      <c r="AI53" s="115">
        <f>AD53-BA53</f>
        <v>-18.015250999999807</v>
      </c>
      <c r="AJ53" s="76">
        <f>IF((AD53)=0,"",(AI53/AD53))</f>
        <v>-2.4022960381429891E-3</v>
      </c>
      <c r="AL53" s="107"/>
      <c r="AM53" s="272"/>
      <c r="AN53" s="276">
        <f>AN51+AN52</f>
        <v>7637.7710193784915</v>
      </c>
      <c r="AO53" s="109"/>
      <c r="AP53" s="277">
        <f>AN53-AD53</f>
        <v>138.59077100000013</v>
      </c>
      <c r="AQ53" s="76">
        <f>IF((AD53)=0,"",(AP53/AD53))</f>
        <v>1.8480789420945963E-2</v>
      </c>
      <c r="AS53" s="277">
        <f>AN53-BE53</f>
        <v>94.230473999999958</v>
      </c>
      <c r="AT53" s="76">
        <f>IF((AN53)=0,"",(AS53/AN53))</f>
        <v>1.2337431138079311E-2</v>
      </c>
      <c r="AY53" s="107"/>
      <c r="AZ53" s="272"/>
      <c r="BA53" s="276">
        <f>BA51+BA52</f>
        <v>7517.1954993784911</v>
      </c>
      <c r="BC53" s="107"/>
      <c r="BD53" s="272"/>
      <c r="BE53" s="276">
        <f>BE51+BE52</f>
        <v>7543.5405453784915</v>
      </c>
    </row>
    <row r="54" spans="2:57" ht="15.75" customHeight="1" x14ac:dyDescent="0.35">
      <c r="B54" s="529" t="s">
        <v>21</v>
      </c>
      <c r="C54" s="529"/>
      <c r="D54" s="529"/>
      <c r="E54" s="113"/>
      <c r="F54" s="112"/>
      <c r="G54" s="275"/>
      <c r="H54" s="274">
        <f>ROUND(-H53*10%,2)</f>
        <v>-733.83</v>
      </c>
      <c r="I54" s="107"/>
      <c r="J54" s="107"/>
      <c r="K54" s="272"/>
      <c r="L54" s="271">
        <f>ROUND(-L53*10%,2)</f>
        <v>-733.83</v>
      </c>
      <c r="M54" s="109"/>
      <c r="N54" s="108">
        <f>L54-H54</f>
        <v>0</v>
      </c>
      <c r="O54" s="68">
        <f>IF((H54)=0,"",(N54/H54))</f>
        <v>0</v>
      </c>
      <c r="Q54" s="107"/>
      <c r="R54" s="272"/>
      <c r="S54" s="271"/>
      <c r="T54" s="109"/>
      <c r="U54" s="108">
        <f>S54-L54</f>
        <v>733.83</v>
      </c>
      <c r="V54" s="68">
        <f>IF((L54)=0,"",(U54/L54))</f>
        <v>-1</v>
      </c>
      <c r="X54" s="107"/>
      <c r="Y54" s="272"/>
      <c r="Z54" s="273"/>
      <c r="AA54" s="109"/>
      <c r="AB54" s="107"/>
      <c r="AC54" s="272"/>
      <c r="AD54" s="271"/>
      <c r="AE54" s="109"/>
      <c r="AF54" s="108">
        <f>AD54-Z54</f>
        <v>0</v>
      </c>
      <c r="AG54" s="68" t="str">
        <f>IF((Z54)=0,"",(AF54/Z54))</f>
        <v/>
      </c>
      <c r="AI54" s="108">
        <f>AD54-BA54</f>
        <v>0</v>
      </c>
      <c r="AJ54" s="68" t="str">
        <f>IF((AD54)=0,"",(AI54/AD54))</f>
        <v/>
      </c>
      <c r="AL54" s="107"/>
      <c r="AM54" s="272"/>
      <c r="AN54" s="271"/>
      <c r="AO54" s="109"/>
      <c r="AP54" s="108">
        <f>AN54-AD54</f>
        <v>0</v>
      </c>
      <c r="AQ54" s="68" t="str">
        <f>IF((AD54)=0,"",(AP54/AD54))</f>
        <v/>
      </c>
      <c r="AS54" s="108">
        <f>AN54-BE54</f>
        <v>0</v>
      </c>
      <c r="AT54" s="68" t="str">
        <f>IF((AN54)=0,"",(AS54/AN54))</f>
        <v/>
      </c>
      <c r="AY54" s="107"/>
      <c r="AZ54" s="272"/>
      <c r="BA54" s="271"/>
      <c r="BC54" s="107"/>
      <c r="BD54" s="272"/>
      <c r="BE54" s="271"/>
    </row>
    <row r="55" spans="2:57" ht="13.5" customHeight="1" thickBot="1" x14ac:dyDescent="0.4">
      <c r="B55" s="530" t="s">
        <v>25</v>
      </c>
      <c r="C55" s="530"/>
      <c r="D55" s="530"/>
      <c r="E55" s="105"/>
      <c r="F55" s="104"/>
      <c r="G55" s="270"/>
      <c r="H55" s="269">
        <f>H53+H54</f>
        <v>6604.4483823088003</v>
      </c>
      <c r="I55" s="98"/>
      <c r="J55" s="98"/>
      <c r="K55" s="266"/>
      <c r="L55" s="265">
        <f>L53+L54</f>
        <v>6604.4483823088003</v>
      </c>
      <c r="M55" s="101"/>
      <c r="N55" s="100">
        <f>L55-H55</f>
        <v>0</v>
      </c>
      <c r="O55" s="99">
        <f>IF((H55)=0,"",(N55/H55))</f>
        <v>0</v>
      </c>
      <c r="Q55" s="98"/>
      <c r="R55" s="266"/>
      <c r="S55" s="265">
        <f>S53+S54</f>
        <v>7809.6210494726793</v>
      </c>
      <c r="T55" s="101"/>
      <c r="U55" s="100">
        <f>S55-L55</f>
        <v>1205.1726671638789</v>
      </c>
      <c r="V55" s="99">
        <f>IF((L55)=0,"",(U55/L55))</f>
        <v>0.1824789289582685</v>
      </c>
      <c r="X55" s="98"/>
      <c r="Y55" s="266"/>
      <c r="Z55" s="268">
        <f>Z53+Z54</f>
        <v>7734.2547623645678</v>
      </c>
      <c r="AA55" s="101"/>
      <c r="AB55" s="98"/>
      <c r="AC55" s="266"/>
      <c r="AD55" s="265">
        <f>AD53+AD54</f>
        <v>7499.1802483784913</v>
      </c>
      <c r="AE55" s="101"/>
      <c r="AF55" s="100">
        <f>AD55-Z55</f>
        <v>-235.07451398607645</v>
      </c>
      <c r="AG55" s="99">
        <f>IF((Z55)=0,"",(AF55/Z55))</f>
        <v>-3.0393945015874797E-2</v>
      </c>
      <c r="AI55" s="100">
        <f>AD55-BA55</f>
        <v>-18.015250999999807</v>
      </c>
      <c r="AJ55" s="99">
        <f>IF((AD55)=0,"",(AI55/AD55))</f>
        <v>-2.4022960381429891E-3</v>
      </c>
      <c r="AL55" s="98"/>
      <c r="AM55" s="266"/>
      <c r="AN55" s="265">
        <f>AN53+AN54</f>
        <v>7637.7710193784915</v>
      </c>
      <c r="AO55" s="101"/>
      <c r="AP55" s="267">
        <f>AN55-AD55</f>
        <v>138.59077100000013</v>
      </c>
      <c r="AQ55" s="99">
        <f>IF((AD55)=0,"",(AP55/AD55))</f>
        <v>1.8480789420945963E-2</v>
      </c>
      <c r="AS55" s="267">
        <f>AN55-BE55</f>
        <v>94.230473999999958</v>
      </c>
      <c r="AT55" s="99">
        <f>IF((AN55)=0,"",(AS55/AN55))</f>
        <v>1.2337431138079311E-2</v>
      </c>
      <c r="AY55" s="98"/>
      <c r="AZ55" s="266"/>
      <c r="BA55" s="265">
        <f>BA53+BA54</f>
        <v>7517.1954993784911</v>
      </c>
      <c r="BC55" s="98"/>
      <c r="BD55" s="266"/>
      <c r="BE55" s="265">
        <f>BE53+BE54</f>
        <v>7543.5405453784915</v>
      </c>
    </row>
    <row r="56" spans="2:57" s="44" customFormat="1" ht="8.25" hidden="1" customHeight="1" thickBot="1" x14ac:dyDescent="0.4">
      <c r="B56" s="56"/>
      <c r="C56" s="54"/>
      <c r="D56" s="55"/>
      <c r="E56" s="54"/>
      <c r="F56" s="95"/>
      <c r="G56" s="244"/>
      <c r="H56" s="264"/>
      <c r="I56" s="50"/>
      <c r="J56" s="95"/>
      <c r="K56" s="262"/>
      <c r="L56" s="264"/>
      <c r="M56" s="50"/>
      <c r="N56" s="96"/>
      <c r="O56" s="48"/>
      <c r="Q56" s="95"/>
      <c r="R56" s="262"/>
      <c r="S56" s="93"/>
      <c r="T56" s="50"/>
      <c r="U56" s="96"/>
      <c r="V56" s="48"/>
      <c r="X56" s="95"/>
      <c r="Y56" s="262"/>
      <c r="Z56" s="263"/>
      <c r="AA56" s="50"/>
      <c r="AB56" s="95"/>
      <c r="AC56" s="262"/>
      <c r="AD56" s="93"/>
      <c r="AE56" s="50"/>
      <c r="AF56" s="96"/>
      <c r="AG56" s="48"/>
      <c r="AI56" s="96"/>
      <c r="AJ56" s="48"/>
      <c r="AL56" s="95"/>
      <c r="AM56" s="262"/>
      <c r="AN56" s="93"/>
      <c r="AO56" s="50"/>
      <c r="AP56" s="96"/>
      <c r="AQ56" s="48"/>
      <c r="AS56" s="96"/>
      <c r="AT56" s="48"/>
      <c r="AY56" s="95"/>
      <c r="AZ56" s="262"/>
      <c r="BA56" s="93"/>
      <c r="BC56" s="95"/>
      <c r="BD56" s="262"/>
      <c r="BE56" s="93"/>
    </row>
    <row r="57" spans="2:57" s="44" customFormat="1" ht="13.5" hidden="1" thickBot="1" x14ac:dyDescent="0.4">
      <c r="B57" s="92" t="s">
        <v>24</v>
      </c>
      <c r="C57" s="74"/>
      <c r="D57" s="74"/>
      <c r="E57" s="74"/>
      <c r="F57" s="91"/>
      <c r="G57" s="256"/>
      <c r="H57" s="261">
        <f>SUM(H48:H49,H39,H40:H44)</f>
        <v>7271.5677457599995</v>
      </c>
      <c r="I57" s="90"/>
      <c r="J57" s="86"/>
      <c r="K57" s="259"/>
      <c r="L57" s="261">
        <f>SUM(L48:L49,L39,L40:L44)</f>
        <v>7271.5677457599995</v>
      </c>
      <c r="M57" s="89"/>
      <c r="N57" s="88">
        <f>L57-H57</f>
        <v>0</v>
      </c>
      <c r="O57" s="87">
        <f>IF((H57)=0,"",(N57/H57))</f>
        <v>0</v>
      </c>
      <c r="Q57" s="86"/>
      <c r="R57" s="259"/>
      <c r="S57" s="85">
        <f>SUM(S48:S49,S39,S40:S44)</f>
        <v>7688.6851503298039</v>
      </c>
      <c r="T57" s="89"/>
      <c r="U57" s="88">
        <f>S57-L57</f>
        <v>417.11740456980442</v>
      </c>
      <c r="V57" s="87">
        <f>IF((L57)=0,"",(U57/L57))</f>
        <v>5.7362788762165169E-2</v>
      </c>
      <c r="X57" s="86"/>
      <c r="Y57" s="259"/>
      <c r="Z57" s="88">
        <f>SUM(Z48:Z49,Z39,Z40:Z44)</f>
        <v>7621.9893210305909</v>
      </c>
      <c r="AA57" s="260"/>
      <c r="AB57" s="86"/>
      <c r="AC57" s="259"/>
      <c r="AD57" s="85">
        <f>SUM(AD48:AD49,AD39,AD40:AD44)</f>
        <v>7413.9587776800818</v>
      </c>
      <c r="AE57" s="89"/>
      <c r="AF57" s="88">
        <f>AD57-Z57</f>
        <v>-208.03054335050911</v>
      </c>
      <c r="AG57" s="87">
        <f>IF((Z57)=0,"",(AF57/Z57))</f>
        <v>-2.7293470849730959E-2</v>
      </c>
      <c r="AI57" s="88">
        <f>AG57-AC57</f>
        <v>-2.7293470849730959E-2</v>
      </c>
      <c r="AJ57" s="87" t="str">
        <f>IF((AC57)=0,"",(AI57/AC57))</f>
        <v/>
      </c>
      <c r="AL57" s="86"/>
      <c r="AM57" s="259"/>
      <c r="AN57" s="85">
        <f>SUM(AN48:AN49,AN39,AN40:AN44)</f>
        <v>7536.6054776800811</v>
      </c>
      <c r="AO57" s="89"/>
      <c r="AP57" s="88">
        <f>AN57-AD57</f>
        <v>122.64669999999933</v>
      </c>
      <c r="AQ57" s="87">
        <f>IF((AD57)=0,"",(AP57/AD57))</f>
        <v>1.6542673580709735E-2</v>
      </c>
      <c r="AS57" s="88">
        <f>AQ57-AG57</f>
        <v>4.3836144430440691E-2</v>
      </c>
      <c r="AT57" s="87">
        <f>IF((AG57)=0,"",(AS57/AG57))</f>
        <v>-1.6061036968067695</v>
      </c>
      <c r="AY57" s="86"/>
      <c r="AZ57" s="259"/>
      <c r="BA57" s="85">
        <f>SUM(BA48:BA49,BA39,BA40:BA44)</f>
        <v>7429.9014776800814</v>
      </c>
      <c r="BC57" s="86"/>
      <c r="BD57" s="259"/>
      <c r="BE57" s="85">
        <f>SUM(BE48:BE49,BE39,BE40:BE44)</f>
        <v>7453.2156776800821</v>
      </c>
    </row>
    <row r="58" spans="2:57" s="44" customFormat="1" ht="13.15" hidden="1" thickBot="1" x14ac:dyDescent="0.4">
      <c r="B58" s="84" t="s">
        <v>23</v>
      </c>
      <c r="C58" s="74"/>
      <c r="D58" s="74"/>
      <c r="E58" s="74"/>
      <c r="F58" s="83">
        <v>0.13</v>
      </c>
      <c r="G58" s="256"/>
      <c r="H58" s="258">
        <f>H57*F58</f>
        <v>945.3038069488</v>
      </c>
      <c r="I58" s="67"/>
      <c r="J58" s="81">
        <v>0.13</v>
      </c>
      <c r="K58" s="253"/>
      <c r="L58" s="257">
        <f>L57*J58</f>
        <v>945.3038069488</v>
      </c>
      <c r="M58" s="70"/>
      <c r="N58" s="77">
        <f>L58-H58</f>
        <v>0</v>
      </c>
      <c r="O58" s="76">
        <f>IF((H58)=0,"",(N58/H58))</f>
        <v>0</v>
      </c>
      <c r="Q58" s="81">
        <v>0.13</v>
      </c>
      <c r="R58" s="253"/>
      <c r="S58" s="75">
        <f>S57*Q58</f>
        <v>999.52906954287459</v>
      </c>
      <c r="T58" s="70"/>
      <c r="U58" s="77">
        <f>S58-L58</f>
        <v>54.225262594074593</v>
      </c>
      <c r="V58" s="76">
        <f>IF((L58)=0,"",(U58/L58))</f>
        <v>5.7362788762165183E-2</v>
      </c>
      <c r="X58" s="81">
        <v>0.13</v>
      </c>
      <c r="Y58" s="253"/>
      <c r="Z58" s="77">
        <f>Z57*X58</f>
        <v>990.85861173397689</v>
      </c>
      <c r="AA58" s="70"/>
      <c r="AB58" s="81">
        <v>0.13</v>
      </c>
      <c r="AC58" s="253"/>
      <c r="AD58" s="75">
        <f>AD57*AB58</f>
        <v>963.81464109841068</v>
      </c>
      <c r="AE58" s="70"/>
      <c r="AF58" s="77">
        <f>AD58-Z58</f>
        <v>-27.043970635566211</v>
      </c>
      <c r="AG58" s="76">
        <f>IF((Z58)=0,"",(AF58/Z58))</f>
        <v>-2.7293470849730987E-2</v>
      </c>
      <c r="AI58" s="77">
        <f>AG58-AC58</f>
        <v>-2.7293470849730987E-2</v>
      </c>
      <c r="AJ58" s="76" t="str">
        <f>IF((AC58)=0,"",(AI58/AC58))</f>
        <v/>
      </c>
      <c r="AL58" s="81">
        <v>0.13</v>
      </c>
      <c r="AM58" s="253"/>
      <c r="AN58" s="75">
        <f>AN57*AL58</f>
        <v>979.75871209841057</v>
      </c>
      <c r="AO58" s="70"/>
      <c r="AP58" s="77">
        <f>AN58-AD58</f>
        <v>15.944070999999894</v>
      </c>
      <c r="AQ58" s="76">
        <f>IF((AD58)=0,"",(AP58/AD58))</f>
        <v>1.6542673580709714E-2</v>
      </c>
      <c r="AS58" s="77">
        <f>AQ58-AG58</f>
        <v>4.3836144430440704E-2</v>
      </c>
      <c r="AT58" s="76">
        <f>IF((AG58)=0,"",(AS58/AG58))</f>
        <v>-1.6061036968067683</v>
      </c>
      <c r="AY58" s="81">
        <v>0.13</v>
      </c>
      <c r="AZ58" s="253"/>
      <c r="BA58" s="75">
        <f>BA57*AY58</f>
        <v>965.88719209841065</v>
      </c>
      <c r="BC58" s="81">
        <v>0.13</v>
      </c>
      <c r="BD58" s="253"/>
      <c r="BE58" s="75">
        <f>BE57*BC58</f>
        <v>968.91803809841065</v>
      </c>
    </row>
    <row r="59" spans="2:57" s="44" customFormat="1" ht="13.5" hidden="1" thickBot="1" x14ac:dyDescent="0.4">
      <c r="B59" s="79" t="s">
        <v>22</v>
      </c>
      <c r="C59" s="74"/>
      <c r="D59" s="74"/>
      <c r="E59" s="74"/>
      <c r="F59" s="73"/>
      <c r="G59" s="256"/>
      <c r="H59" s="258">
        <f>H57+H58</f>
        <v>8216.8715527087988</v>
      </c>
      <c r="I59" s="67"/>
      <c r="J59" s="67"/>
      <c r="K59" s="253"/>
      <c r="L59" s="257">
        <f>L57+L58</f>
        <v>8216.8715527087988</v>
      </c>
      <c r="M59" s="70"/>
      <c r="N59" s="77">
        <f>L59-H59</f>
        <v>0</v>
      </c>
      <c r="O59" s="76">
        <f>IF((H59)=0,"",(N59/H59))</f>
        <v>0</v>
      </c>
      <c r="Q59" s="67"/>
      <c r="R59" s="253"/>
      <c r="S59" s="75">
        <f>S57+S58</f>
        <v>8688.2142198726779</v>
      </c>
      <c r="T59" s="70"/>
      <c r="U59" s="77">
        <f>S59-L59</f>
        <v>471.34266716387901</v>
      </c>
      <c r="V59" s="76">
        <f>IF((L59)=0,"",(U59/L59))</f>
        <v>5.7362788762165176E-2</v>
      </c>
      <c r="X59" s="67"/>
      <c r="Y59" s="253"/>
      <c r="Z59" s="77">
        <f>Z57+Z58</f>
        <v>8612.8479327645673</v>
      </c>
      <c r="AA59" s="70"/>
      <c r="AB59" s="67"/>
      <c r="AC59" s="253"/>
      <c r="AD59" s="75">
        <f>AD57+AD58</f>
        <v>8377.7734187784918</v>
      </c>
      <c r="AE59" s="70"/>
      <c r="AF59" s="77">
        <f>AD59-Z59</f>
        <v>-235.07451398607554</v>
      </c>
      <c r="AG59" s="76">
        <f>IF((Z59)=0,"",(AF59/Z59))</f>
        <v>-2.7293470849730991E-2</v>
      </c>
      <c r="AI59" s="77">
        <f>AG59-AC59</f>
        <v>-2.7293470849730991E-2</v>
      </c>
      <c r="AJ59" s="76" t="str">
        <f>IF((AC59)=0,"",(AI59/AC59))</f>
        <v/>
      </c>
      <c r="AL59" s="67"/>
      <c r="AM59" s="253"/>
      <c r="AN59" s="75">
        <f>AN57+AN58</f>
        <v>8516.364189778491</v>
      </c>
      <c r="AO59" s="70"/>
      <c r="AP59" s="77">
        <f>AN59-AD59</f>
        <v>138.59077099999922</v>
      </c>
      <c r="AQ59" s="76">
        <f>IF((AD59)=0,"",(AP59/AD59))</f>
        <v>1.6542673580709735E-2</v>
      </c>
      <c r="AS59" s="77">
        <f>AQ59-AG59</f>
        <v>4.3836144430440725E-2</v>
      </c>
      <c r="AT59" s="76">
        <f>IF((AG59)=0,"",(AS59/AG59))</f>
        <v>-1.6061036968067688</v>
      </c>
      <c r="AY59" s="67"/>
      <c r="AZ59" s="253"/>
      <c r="BA59" s="75">
        <f>BA57+BA58</f>
        <v>8395.7886697784925</v>
      </c>
      <c r="BC59" s="67"/>
      <c r="BD59" s="253"/>
      <c r="BE59" s="75">
        <f>BE57+BE58</f>
        <v>8422.1337157784928</v>
      </c>
    </row>
    <row r="60" spans="2:57" s="44" customFormat="1" ht="15.75" hidden="1" customHeight="1" x14ac:dyDescent="0.35">
      <c r="B60" s="527" t="s">
        <v>21</v>
      </c>
      <c r="C60" s="527"/>
      <c r="D60" s="527"/>
      <c r="E60" s="74"/>
      <c r="F60" s="73"/>
      <c r="G60" s="256"/>
      <c r="H60" s="255">
        <f>ROUND(-H59*10%,2)</f>
        <v>-821.69</v>
      </c>
      <c r="I60" s="67"/>
      <c r="J60" s="67"/>
      <c r="K60" s="253"/>
      <c r="L60" s="254">
        <f>ROUND(-L59*10%,2)</f>
        <v>-821.69</v>
      </c>
      <c r="M60" s="70"/>
      <c r="N60" s="69">
        <f>L60-H60</f>
        <v>0</v>
      </c>
      <c r="O60" s="68">
        <f>IF((H60)=0,"",(N60/H60))</f>
        <v>0</v>
      </c>
      <c r="Q60" s="67"/>
      <c r="R60" s="253"/>
      <c r="S60" s="66">
        <f>ROUND(-S59*10%,2)</f>
        <v>-868.82</v>
      </c>
      <c r="T60" s="70"/>
      <c r="U60" s="69">
        <f>S60-L60</f>
        <v>-47.129999999999995</v>
      </c>
      <c r="V60" s="68">
        <f>IF((L60)=0,"",(U60/L60))</f>
        <v>5.7357397558690008E-2</v>
      </c>
      <c r="X60" s="67"/>
      <c r="Y60" s="253"/>
      <c r="Z60" s="69">
        <f>ROUND(-Z59*10%,2)</f>
        <v>-861.28</v>
      </c>
      <c r="AA60" s="70"/>
      <c r="AB60" s="67"/>
      <c r="AC60" s="253"/>
      <c r="AD60" s="66">
        <f>ROUND(-AD59*10%,2)</f>
        <v>-837.78</v>
      </c>
      <c r="AE60" s="70"/>
      <c r="AF60" s="69">
        <f>AD60-Z60</f>
        <v>23.5</v>
      </c>
      <c r="AG60" s="68">
        <f>IF((Z60)=0,"",(AF60/Z60))</f>
        <v>-2.728497120564741E-2</v>
      </c>
      <c r="AI60" s="69">
        <f>AG60-AC60</f>
        <v>-2.728497120564741E-2</v>
      </c>
      <c r="AJ60" s="68" t="str">
        <f>IF((AC60)=0,"",(AI60/AC60))</f>
        <v/>
      </c>
      <c r="AL60" s="67"/>
      <c r="AM60" s="253"/>
      <c r="AN60" s="66">
        <f>ROUND(-AN59*10%,2)</f>
        <v>-851.64</v>
      </c>
      <c r="AO60" s="70"/>
      <c r="AP60" s="69">
        <f>AN60-AD60</f>
        <v>-13.860000000000014</v>
      </c>
      <c r="AQ60" s="68">
        <f>IF((AD60)=0,"",(AP60/AD60))</f>
        <v>1.6543722695695783E-2</v>
      </c>
      <c r="AS60" s="69">
        <f>AQ60-AG60</f>
        <v>4.3828693901343196E-2</v>
      </c>
      <c r="AT60" s="68">
        <f>IF((AG60)=0,"",(AS60/AG60))</f>
        <v>-1.6063309567382495</v>
      </c>
      <c r="AY60" s="67"/>
      <c r="AZ60" s="253"/>
      <c r="BA60" s="66">
        <f>ROUND(-BA59*10%,2)</f>
        <v>-839.58</v>
      </c>
      <c r="BC60" s="67"/>
      <c r="BD60" s="253"/>
      <c r="BE60" s="66">
        <f>ROUND(-BE59*10%,2)</f>
        <v>-842.21</v>
      </c>
    </row>
    <row r="61" spans="2:57" s="44" customFormat="1" ht="13.5" hidden="1" customHeight="1" thickBot="1" x14ac:dyDescent="0.4">
      <c r="B61" s="534" t="s">
        <v>20</v>
      </c>
      <c r="C61" s="534"/>
      <c r="D61" s="534"/>
      <c r="E61" s="65"/>
      <c r="F61" s="64"/>
      <c r="G61" s="252"/>
      <c r="H61" s="251">
        <f>SUM(H59:H60)</f>
        <v>7395.1815527087983</v>
      </c>
      <c r="I61" s="58"/>
      <c r="J61" s="58"/>
      <c r="K61" s="249"/>
      <c r="L61" s="250">
        <f>SUM(L59:L60)</f>
        <v>7395.1815527087983</v>
      </c>
      <c r="M61" s="61"/>
      <c r="N61" s="60">
        <f>L61-H61</f>
        <v>0</v>
      </c>
      <c r="O61" s="59">
        <f>IF((H61)=0,"",(N61/H61))</f>
        <v>0</v>
      </c>
      <c r="Q61" s="58"/>
      <c r="R61" s="249"/>
      <c r="S61" s="57">
        <f>SUM(S59:S60)</f>
        <v>7819.3942198726781</v>
      </c>
      <c r="T61" s="61"/>
      <c r="U61" s="60">
        <f>S61-L61</f>
        <v>424.21266716387981</v>
      </c>
      <c r="V61" s="59">
        <f>IF((L61)=0,"",(U61/L61))</f>
        <v>5.7363387787077919E-2</v>
      </c>
      <c r="X61" s="58"/>
      <c r="Y61" s="249"/>
      <c r="Z61" s="60">
        <f>SUM(Z59:Z60)</f>
        <v>7751.5679327645676</v>
      </c>
      <c r="AA61" s="61"/>
      <c r="AB61" s="58"/>
      <c r="AC61" s="249"/>
      <c r="AD61" s="57">
        <f>SUM(AD59:AD60)</f>
        <v>7539.993418778492</v>
      </c>
      <c r="AE61" s="61"/>
      <c r="AF61" s="60">
        <f>AD61-Z61</f>
        <v>-211.57451398607554</v>
      </c>
      <c r="AG61" s="59">
        <f>IF((Z61)=0,"",(AF61/Z61))</f>
        <v>-2.7294415248789325E-2</v>
      </c>
      <c r="AI61" s="60">
        <f>AG61-AC61</f>
        <v>-2.7294415248789325E-2</v>
      </c>
      <c r="AJ61" s="59" t="str">
        <f>IF((AC61)=0,"",(AI61/AC61))</f>
        <v/>
      </c>
      <c r="AL61" s="58"/>
      <c r="AM61" s="249"/>
      <c r="AN61" s="57">
        <f>SUM(AN59:AN60)</f>
        <v>7664.7241897784907</v>
      </c>
      <c r="AO61" s="61"/>
      <c r="AP61" s="60">
        <f>AN61-AD61</f>
        <v>124.73077099999864</v>
      </c>
      <c r="AQ61" s="59">
        <f>IF((AD61)=0,"",(AP61/AD61))</f>
        <v>1.654255701196693E-2</v>
      </c>
      <c r="AS61" s="60">
        <f>AQ61-AG61</f>
        <v>4.3836972260756252E-2</v>
      </c>
      <c r="AT61" s="59">
        <f>IF((AG61)=0,"",(AS61/AG61))</f>
        <v>-1.6060784545549365</v>
      </c>
      <c r="AY61" s="58"/>
      <c r="AZ61" s="249"/>
      <c r="BA61" s="57">
        <f>SUM(BA59:BA60)</f>
        <v>7556.2086697784925</v>
      </c>
      <c r="BC61" s="58"/>
      <c r="BD61" s="249"/>
      <c r="BE61" s="57">
        <f>SUM(BE59:BE60)</f>
        <v>7579.9237157784928</v>
      </c>
    </row>
    <row r="62" spans="2:57" s="44" customFormat="1" ht="8.25" customHeight="1" thickBot="1" x14ac:dyDescent="0.4">
      <c r="B62" s="56"/>
      <c r="C62" s="54"/>
      <c r="D62" s="55"/>
      <c r="E62" s="54"/>
      <c r="F62" s="47"/>
      <c r="G62" s="248"/>
      <c r="H62" s="247"/>
      <c r="I62" s="51"/>
      <c r="J62" s="47"/>
      <c r="K62" s="244"/>
      <c r="L62" s="246"/>
      <c r="M62" s="50"/>
      <c r="N62" s="49"/>
      <c r="O62" s="48"/>
      <c r="Q62" s="47"/>
      <c r="R62" s="244"/>
      <c r="S62" s="45"/>
      <c r="T62" s="50"/>
      <c r="U62" s="49"/>
      <c r="V62" s="48"/>
      <c r="X62" s="47"/>
      <c r="Y62" s="244"/>
      <c r="Z62" s="245"/>
      <c r="AA62" s="50"/>
      <c r="AB62" s="47"/>
      <c r="AC62" s="244"/>
      <c r="AD62" s="45"/>
      <c r="AE62" s="50"/>
      <c r="AF62" s="49"/>
      <c r="AG62" s="48"/>
      <c r="AI62" s="49"/>
      <c r="AJ62" s="48"/>
      <c r="AL62" s="47"/>
      <c r="AM62" s="244"/>
      <c r="AN62" s="45"/>
      <c r="AO62" s="50"/>
      <c r="AP62" s="49"/>
      <c r="AQ62" s="48"/>
      <c r="AS62" s="49"/>
      <c r="AT62" s="48"/>
      <c r="AY62" s="47"/>
      <c r="AZ62" s="244"/>
      <c r="BA62" s="45"/>
      <c r="BC62" s="47"/>
      <c r="BD62" s="244"/>
      <c r="BE62" s="45"/>
    </row>
    <row r="63" spans="2:57" ht="10.5" customHeight="1" x14ac:dyDescent="0.35">
      <c r="G63" s="228"/>
      <c r="H63" s="229"/>
      <c r="K63" s="228"/>
      <c r="S63" s="43"/>
      <c r="Z63" s="43"/>
      <c r="AD63" s="43"/>
      <c r="AN63" s="43"/>
      <c r="BA63" s="43"/>
      <c r="BE63" s="43"/>
    </row>
    <row r="64" spans="2:57" ht="13.15" x14ac:dyDescent="0.4">
      <c r="B64" s="42" t="s">
        <v>19</v>
      </c>
      <c r="F64" s="41">
        <v>4.2999999999999997E-2</v>
      </c>
      <c r="G64" s="228"/>
      <c r="H64" s="229"/>
      <c r="J64" s="41">
        <f>F64</f>
        <v>4.2999999999999997E-2</v>
      </c>
      <c r="K64" s="228"/>
      <c r="Q64" s="41">
        <v>4.8648832098523664E-2</v>
      </c>
      <c r="X64" s="41">
        <f>$Q64</f>
        <v>4.8648832098523664E-2</v>
      </c>
      <c r="AB64" s="41">
        <f>X64</f>
        <v>4.8648832098523664E-2</v>
      </c>
      <c r="AL64" s="41">
        <f>AB64</f>
        <v>4.8648832098523664E-2</v>
      </c>
      <c r="AY64" s="41">
        <v>4.8648832098523664E-2</v>
      </c>
      <c r="BC64" s="41">
        <v>4.8648832098523664E-2</v>
      </c>
    </row>
    <row r="65" spans="1:57" s="7" customFormat="1" ht="13.15" x14ac:dyDescent="0.4">
      <c r="B65" s="243"/>
      <c r="F65" s="35"/>
      <c r="G65" s="242"/>
      <c r="H65" s="241"/>
      <c r="J65" s="35"/>
      <c r="K65" s="242"/>
      <c r="L65" s="241"/>
      <c r="Q65" s="35"/>
      <c r="R65" s="242"/>
      <c r="X65" s="35"/>
      <c r="Y65" s="242"/>
      <c r="Z65" s="241"/>
      <c r="AB65" s="35"/>
      <c r="AC65" s="242"/>
      <c r="AD65" s="241"/>
      <c r="AL65" s="35"/>
      <c r="AM65" s="242"/>
      <c r="AN65" s="241"/>
      <c r="AY65" s="35"/>
      <c r="AZ65" s="242"/>
      <c r="BA65" s="241"/>
      <c r="BC65" s="35"/>
      <c r="BD65" s="242"/>
      <c r="BE65" s="241"/>
    </row>
    <row r="66" spans="1:57" s="7" customFormat="1" ht="13.15" x14ac:dyDescent="0.4">
      <c r="B66" s="37" t="s">
        <v>17</v>
      </c>
      <c r="F66" s="35"/>
      <c r="G66" s="242"/>
      <c r="H66" s="241"/>
      <c r="J66" s="35"/>
      <c r="K66" s="242"/>
      <c r="L66" s="241"/>
      <c r="Q66" s="35"/>
      <c r="R66" s="242"/>
      <c r="S66" s="241"/>
      <c r="X66" s="35"/>
      <c r="Y66" s="242"/>
      <c r="Z66" s="241"/>
      <c r="AB66" s="35"/>
      <c r="AC66" s="242"/>
      <c r="AD66" s="241"/>
      <c r="AL66" s="35"/>
      <c r="AM66" s="242"/>
      <c r="AN66" s="241"/>
      <c r="AY66" s="35"/>
      <c r="AZ66" s="242"/>
      <c r="BA66" s="241"/>
      <c r="BC66" s="35"/>
      <c r="BD66" s="242"/>
      <c r="BE66" s="241"/>
    </row>
    <row r="67" spans="1:57" s="6" customFormat="1" x14ac:dyDescent="0.35">
      <c r="B67" s="6" t="s">
        <v>16</v>
      </c>
      <c r="D67" s="28" t="s">
        <v>15</v>
      </c>
      <c r="E67" s="27"/>
      <c r="F67" s="240">
        <f>F23</f>
        <v>43.13</v>
      </c>
      <c r="G67" s="239">
        <f>G23</f>
        <v>1</v>
      </c>
      <c r="H67" s="238">
        <f>G67*F67</f>
        <v>43.13</v>
      </c>
      <c r="J67" s="240">
        <f>J23</f>
        <v>43.13</v>
      </c>
      <c r="K67" s="239">
        <f>K23</f>
        <v>1</v>
      </c>
      <c r="L67" s="238">
        <f>K67*J67</f>
        <v>43.13</v>
      </c>
      <c r="N67" s="33">
        <f>L67-H67</f>
        <v>0</v>
      </c>
      <c r="O67" s="32">
        <f>IF((H67)=0,"",(N67/H67))</f>
        <v>0</v>
      </c>
      <c r="Q67" s="240">
        <f>Q23</f>
        <v>52.2</v>
      </c>
      <c r="R67" s="239">
        <f>R23</f>
        <v>1</v>
      </c>
      <c r="S67" s="238">
        <f>R67*Q67</f>
        <v>52.2</v>
      </c>
      <c r="U67" s="33">
        <f>S67-L67</f>
        <v>9.07</v>
      </c>
      <c r="V67" s="32">
        <f>IF((L67)=0,"",(U67/L67))</f>
        <v>0.21029445861349408</v>
      </c>
      <c r="X67" s="240">
        <f>X23</f>
        <v>53.33</v>
      </c>
      <c r="Y67" s="239">
        <f>Y23</f>
        <v>1</v>
      </c>
      <c r="Z67" s="238">
        <f>Y67*X67</f>
        <v>53.33</v>
      </c>
      <c r="AB67" s="240">
        <f>AB23</f>
        <v>55.16</v>
      </c>
      <c r="AC67" s="239">
        <f>AC23</f>
        <v>1</v>
      </c>
      <c r="AD67" s="238">
        <f>AC67*AB67</f>
        <v>55.16</v>
      </c>
      <c r="AF67" s="33">
        <f>AD67-Z67</f>
        <v>1.8299999999999983</v>
      </c>
      <c r="AG67" s="32">
        <f>IF((Z67)=0,"",(AF67/Z67))</f>
        <v>3.4314644665291549E-2</v>
      </c>
      <c r="AI67" s="33">
        <f>AD67-BA67</f>
        <v>-1.2700000000000031</v>
      </c>
      <c r="AJ67" s="32">
        <f>IF((AD67)=0,"",(AI67/AD67))</f>
        <v>-2.3023930384336533E-2</v>
      </c>
      <c r="AL67" s="240">
        <f>AL23</f>
        <v>57.37</v>
      </c>
      <c r="AM67" s="239">
        <f>AM23</f>
        <v>1</v>
      </c>
      <c r="AN67" s="238">
        <f>AM67*AL67</f>
        <v>57.37</v>
      </c>
      <c r="AP67" s="33">
        <f>AN67-AD67</f>
        <v>2.2100000000000009</v>
      </c>
      <c r="AQ67" s="32">
        <f>IF((AD67)=0,"",(AP67/AD67))</f>
        <v>4.0065264684554042E-2</v>
      </c>
      <c r="AS67" s="33">
        <f>AN67-BE67</f>
        <v>-0.92000000000000171</v>
      </c>
      <c r="AT67" s="32">
        <f>IF((AN67)=0,"",(AS67/AN67))</f>
        <v>-1.6036255882865641E-2</v>
      </c>
      <c r="AY67" s="240">
        <v>56.43</v>
      </c>
      <c r="AZ67" s="239">
        <f>AZ23</f>
        <v>1</v>
      </c>
      <c r="BA67" s="238">
        <f>AZ67*AY67</f>
        <v>56.43</v>
      </c>
      <c r="BC67" s="240">
        <v>58.29</v>
      </c>
      <c r="BD67" s="239">
        <f>BD23</f>
        <v>1</v>
      </c>
      <c r="BE67" s="238">
        <f>BD67*BC67</f>
        <v>58.29</v>
      </c>
    </row>
    <row r="68" spans="1:57" s="6" customFormat="1" x14ac:dyDescent="0.35">
      <c r="B68" s="6" t="s">
        <v>14</v>
      </c>
      <c r="D68" s="28" t="s">
        <v>91</v>
      </c>
      <c r="E68" s="27"/>
      <c r="F68" s="24">
        <f>F25</f>
        <v>3.7097000000000002</v>
      </c>
      <c r="G68" s="237">
        <f>$D$20</f>
        <v>137</v>
      </c>
      <c r="H68" s="236">
        <f>G68*F68</f>
        <v>508.22890000000001</v>
      </c>
      <c r="J68" s="24">
        <f>J25</f>
        <v>3.7097000000000002</v>
      </c>
      <c r="K68" s="237">
        <f>$D$20</f>
        <v>137</v>
      </c>
      <c r="L68" s="236">
        <f>K68*J68</f>
        <v>508.22890000000001</v>
      </c>
      <c r="N68" s="26">
        <f>L68-H68</f>
        <v>0</v>
      </c>
      <c r="O68" s="25">
        <f>IF((H68)=0,"",(N68/H68))</f>
        <v>0</v>
      </c>
      <c r="Q68" s="24">
        <f>Q25</f>
        <v>4.4740000000000002</v>
      </c>
      <c r="R68" s="237">
        <f>$D$20</f>
        <v>137</v>
      </c>
      <c r="S68" s="236">
        <f>R68*Q68</f>
        <v>612.93799999999999</v>
      </c>
      <c r="U68" s="26">
        <f>S68-L68</f>
        <v>104.70909999999998</v>
      </c>
      <c r="V68" s="25">
        <f>IF((L68)=0,"",(U68/L68))</f>
        <v>0.20602744157209474</v>
      </c>
      <c r="X68" s="24">
        <f>X25</f>
        <v>4.5690999999999997</v>
      </c>
      <c r="Y68" s="237">
        <f>$D$20</f>
        <v>137</v>
      </c>
      <c r="Z68" s="236">
        <f>Y68*X68</f>
        <v>625.96669999999995</v>
      </c>
      <c r="AB68" s="24">
        <f>AB25</f>
        <v>4.7229999999999999</v>
      </c>
      <c r="AC68" s="237">
        <f>$D$20</f>
        <v>137</v>
      </c>
      <c r="AD68" s="236">
        <f>AC68*AB68</f>
        <v>647.05099999999993</v>
      </c>
      <c r="AF68" s="26">
        <f>AD68-Z68</f>
        <v>21.084299999999985</v>
      </c>
      <c r="AG68" s="25">
        <f>IF((Z68)=0,"",(AF68/Z68))</f>
        <v>3.3682782167166379E-2</v>
      </c>
      <c r="AI68" s="26">
        <f>AD68-BA68</f>
        <v>-14.672700000000077</v>
      </c>
      <c r="AJ68" s="25">
        <f>IF((AD68)=0,"",(AI68/AD68))</f>
        <v>-2.2676265085750703E-2</v>
      </c>
      <c r="AL68" s="24">
        <f>AL25</f>
        <v>4.9089999999999998</v>
      </c>
      <c r="AM68" s="237">
        <f>$D$20</f>
        <v>137</v>
      </c>
      <c r="AN68" s="236">
        <f>AM68*AL68</f>
        <v>672.53300000000002</v>
      </c>
      <c r="AP68" s="26">
        <f>AN68-AD68</f>
        <v>25.482000000000085</v>
      </c>
      <c r="AQ68" s="25">
        <f>IF((AD68)=0,"",(AP68/AD68))</f>
        <v>3.9381748888418514E-2</v>
      </c>
      <c r="AS68" s="26">
        <f>AN68-BE68</f>
        <v>-10.644900000000007</v>
      </c>
      <c r="AT68" s="25">
        <f>IF((AN68)=0,"",(AS68/AN68))</f>
        <v>-1.5828070890201679E-2</v>
      </c>
      <c r="AY68" s="24">
        <v>4.8300999999999998</v>
      </c>
      <c r="AZ68" s="237">
        <f>$D$20</f>
        <v>137</v>
      </c>
      <c r="BA68" s="236">
        <f>AZ68*AY68</f>
        <v>661.72370000000001</v>
      </c>
      <c r="BC68" s="24">
        <v>4.9866999999999999</v>
      </c>
      <c r="BD68" s="237">
        <f>$D$20</f>
        <v>137</v>
      </c>
      <c r="BE68" s="236">
        <f>BD68*BC68</f>
        <v>683.17790000000002</v>
      </c>
    </row>
    <row r="69" spans="1:57" s="12" customFormat="1" ht="13.5" thickBot="1" x14ac:dyDescent="0.4">
      <c r="B69" s="21" t="s">
        <v>12</v>
      </c>
      <c r="C69" s="19"/>
      <c r="D69" s="20"/>
      <c r="E69" s="19"/>
      <c r="F69" s="15"/>
      <c r="G69" s="14"/>
      <c r="H69" s="234">
        <f>SUM(H67:H68)</f>
        <v>551.35890000000006</v>
      </c>
      <c r="I69" s="18"/>
      <c r="J69" s="15"/>
      <c r="K69" s="235"/>
      <c r="L69" s="234">
        <f>SUM(L67:L68)</f>
        <v>551.35890000000006</v>
      </c>
      <c r="M69" s="18"/>
      <c r="N69" s="17">
        <f>L69-H69</f>
        <v>0</v>
      </c>
      <c r="O69" s="16">
        <f>IF((H69)=0,"",(N69/H69))</f>
        <v>0</v>
      </c>
      <c r="Q69" s="15"/>
      <c r="R69" s="235"/>
      <c r="S69" s="234">
        <f>SUM(S67:S68)</f>
        <v>665.13800000000003</v>
      </c>
      <c r="T69" s="18"/>
      <c r="U69" s="17">
        <f>S69-L69</f>
        <v>113.77909999999997</v>
      </c>
      <c r="V69" s="16">
        <f>IF((L69)=0,"",(U69/L69))</f>
        <v>0.2063612285935712</v>
      </c>
      <c r="X69" s="15"/>
      <c r="Y69" s="235"/>
      <c r="Z69" s="234">
        <f>SUM(Z67:Z68)</f>
        <v>679.29669999999999</v>
      </c>
      <c r="AA69" s="18"/>
      <c r="AB69" s="15"/>
      <c r="AC69" s="235"/>
      <c r="AD69" s="234">
        <f>SUM(AD67:AD68)</f>
        <v>702.2109999999999</v>
      </c>
      <c r="AE69" s="18"/>
      <c r="AF69" s="17">
        <f>AD69-Z69</f>
        <v>22.914299999999912</v>
      </c>
      <c r="AG69" s="16">
        <f>IF((Z69)=0,"",(AF69/Z69))</f>
        <v>3.3732388218579469E-2</v>
      </c>
      <c r="AI69" s="17">
        <f>AD69-BA69</f>
        <v>-15.942700000000059</v>
      </c>
      <c r="AJ69" s="16">
        <f>IF((AD69)=0,"",(AI69/AD69))</f>
        <v>-2.2703574851433629E-2</v>
      </c>
      <c r="AL69" s="15"/>
      <c r="AM69" s="235"/>
      <c r="AN69" s="234">
        <f>SUM(AN67:AN68)</f>
        <v>729.90300000000002</v>
      </c>
      <c r="AO69" s="18"/>
      <c r="AP69" s="17">
        <f>AN69-AD69</f>
        <v>27.692000000000121</v>
      </c>
      <c r="AQ69" s="16">
        <f>IF((AD69)=0,"",(AP69/AD69))</f>
        <v>3.9435440344853794E-2</v>
      </c>
      <c r="AS69" s="17">
        <f>AN69-BE69</f>
        <v>-11.564899999999966</v>
      </c>
      <c r="AT69" s="16">
        <f>IF((AN69)=0,"",(AS69/AN69))</f>
        <v>-1.5844434123438274E-2</v>
      </c>
      <c r="AY69" s="15"/>
      <c r="AZ69" s="235"/>
      <c r="BA69" s="234">
        <f>SUM(BA67:BA68)</f>
        <v>718.15369999999996</v>
      </c>
      <c r="BC69" s="15"/>
      <c r="BD69" s="235"/>
      <c r="BE69" s="234">
        <f>SUM(BE67:BE68)</f>
        <v>741.46789999999999</v>
      </c>
    </row>
    <row r="70" spans="1:57" ht="10.5" customHeight="1" thickTop="1" x14ac:dyDescent="0.35">
      <c r="K70" s="228"/>
      <c r="S70" s="229"/>
      <c r="AN70" s="229"/>
      <c r="BE70" s="229"/>
    </row>
    <row r="71" spans="1:57" ht="10.5" customHeight="1" x14ac:dyDescent="0.35">
      <c r="A71" s="11" t="s">
        <v>11</v>
      </c>
    </row>
    <row r="72" spans="1:57" ht="10.5" customHeight="1" x14ac:dyDescent="0.35"/>
    <row r="73" spans="1:57" x14ac:dyDescent="0.35">
      <c r="A73" s="1" t="s">
        <v>10</v>
      </c>
    </row>
    <row r="74" spans="1:57" x14ac:dyDescent="0.35">
      <c r="A74" s="1" t="s">
        <v>9</v>
      </c>
    </row>
    <row r="76" spans="1:57" x14ac:dyDescent="0.35">
      <c r="A76" s="5" t="s">
        <v>8</v>
      </c>
    </row>
    <row r="77" spans="1:57" x14ac:dyDescent="0.35">
      <c r="A77" s="5" t="s">
        <v>7</v>
      </c>
    </row>
    <row r="79" spans="1:57" x14ac:dyDescent="0.35">
      <c r="A79" s="1" t="s">
        <v>6</v>
      </c>
    </row>
    <row r="80" spans="1:57" x14ac:dyDescent="0.35">
      <c r="A80" s="1" t="s">
        <v>5</v>
      </c>
    </row>
    <row r="81" spans="1:56" x14ac:dyDescent="0.35">
      <c r="A81" s="1" t="s">
        <v>4</v>
      </c>
    </row>
    <row r="82" spans="1:56" x14ac:dyDescent="0.35">
      <c r="A82" s="1" t="s">
        <v>3</v>
      </c>
    </row>
    <row r="83" spans="1:56" x14ac:dyDescent="0.35">
      <c r="A83" s="1" t="s">
        <v>2</v>
      </c>
    </row>
    <row r="85" spans="1:56" x14ac:dyDescent="0.35">
      <c r="A85" s="10"/>
      <c r="B85" s="1" t="s">
        <v>1</v>
      </c>
    </row>
    <row r="93" spans="1:56" s="228" customFormat="1" x14ac:dyDescent="0.35">
      <c r="B93" s="233" t="s">
        <v>0</v>
      </c>
      <c r="D93" s="230" t="str">
        <f>ROUND(D96,0)&amp;"/"&amp;ROUND(D97,0)</f>
        <v>2324/2324</v>
      </c>
      <c r="F93" s="232">
        <f>G35</f>
        <v>2324.2359999999971</v>
      </c>
      <c r="G93" s="232"/>
      <c r="H93" s="232"/>
      <c r="I93" s="232"/>
      <c r="J93" s="232">
        <f>K35</f>
        <v>2324.2359999999971</v>
      </c>
      <c r="Q93" s="232">
        <f>R35</f>
        <v>2629.5666725894043</v>
      </c>
      <c r="X93" s="232">
        <f>Y35</f>
        <v>2629.5666725894043</v>
      </c>
      <c r="AB93" s="232">
        <f>AC35</f>
        <v>2629.5666725894043</v>
      </c>
      <c r="AL93" s="232">
        <f>AM35</f>
        <v>2629.5666725894043</v>
      </c>
      <c r="AY93" s="232">
        <f>AZ35</f>
        <v>2629.5666725894043</v>
      </c>
      <c r="BC93" s="232">
        <f>BD35</f>
        <v>2629.5666725894043</v>
      </c>
    </row>
    <row r="94" spans="1:56" x14ac:dyDescent="0.35">
      <c r="B94" s="5"/>
      <c r="L94" s="1"/>
      <c r="R94" s="1"/>
      <c r="Y94" s="1"/>
      <c r="AC94" s="1"/>
      <c r="AM94" s="1"/>
      <c r="AZ94" s="1"/>
      <c r="BD94" s="1"/>
    </row>
    <row r="95" spans="1:56" x14ac:dyDescent="0.35">
      <c r="D95" s="231"/>
      <c r="L95" s="1"/>
      <c r="R95" s="1"/>
      <c r="Y95" s="1"/>
      <c r="AC95" s="1"/>
      <c r="AM95" s="1"/>
      <c r="AZ95" s="1"/>
      <c r="BD95" s="1"/>
    </row>
    <row r="96" spans="1:56" x14ac:dyDescent="0.35">
      <c r="D96" s="223">
        <f>ROUND(F93,0)</f>
        <v>2324</v>
      </c>
      <c r="L96" s="1"/>
      <c r="R96" s="1"/>
      <c r="Y96" s="1"/>
      <c r="AC96" s="1"/>
      <c r="AM96" s="1"/>
      <c r="AZ96" s="1"/>
      <c r="BD96" s="1"/>
    </row>
    <row r="97" spans="2:56" x14ac:dyDescent="0.35">
      <c r="D97" s="223">
        <f>ROUND(J93,0)</f>
        <v>2324</v>
      </c>
      <c r="L97" s="1"/>
      <c r="R97" s="1"/>
      <c r="Y97" s="1"/>
      <c r="AC97" s="1"/>
      <c r="AM97" s="1"/>
      <c r="AZ97" s="1"/>
      <c r="BD97" s="1"/>
    </row>
    <row r="98" spans="2:56" x14ac:dyDescent="0.35">
      <c r="L98" s="1"/>
      <c r="R98" s="1"/>
      <c r="Y98" s="1"/>
      <c r="AB98" s="228"/>
      <c r="AC98" s="1"/>
      <c r="AM98" s="1"/>
      <c r="AY98" s="228"/>
      <c r="AZ98" s="1"/>
      <c r="BD98" s="1"/>
    </row>
    <row r="99" spans="2:56" x14ac:dyDescent="0.35">
      <c r="B99" s="1" t="s">
        <v>90</v>
      </c>
      <c r="D99" s="230" t="str">
        <f>ROUND(F99,0)&amp;"/"&amp;ROUND(J99,0)</f>
        <v>56376/56376</v>
      </c>
      <c r="F99" s="228">
        <f>G40</f>
        <v>56376.235999999997</v>
      </c>
      <c r="J99" s="228">
        <f>K40</f>
        <v>56376.235999999997</v>
      </c>
      <c r="Q99" s="228">
        <f>R40</f>
        <v>56681.566672589404</v>
      </c>
      <c r="X99" s="228">
        <f>Y40</f>
        <v>56681.566672589404</v>
      </c>
      <c r="AB99" s="228">
        <f>AC40</f>
        <v>56681.566672589404</v>
      </c>
      <c r="AL99" s="228">
        <f>AM40</f>
        <v>56681.566672589404</v>
      </c>
      <c r="AY99" s="228">
        <f>AZ40</f>
        <v>56681.566672589404</v>
      </c>
      <c r="BC99" s="228">
        <f>BD40</f>
        <v>56681.566672589404</v>
      </c>
    </row>
  </sheetData>
  <sheetProtection selectLockedCells="1"/>
  <mergeCells count="32">
    <mergeCell ref="U20:V20"/>
    <mergeCell ref="B11:O11"/>
    <mergeCell ref="F20:H20"/>
    <mergeCell ref="J20:L20"/>
    <mergeCell ref="N20:O20"/>
    <mergeCell ref="Q20:S20"/>
    <mergeCell ref="X20:Z20"/>
    <mergeCell ref="AB20:AD20"/>
    <mergeCell ref="AF20:AG20"/>
    <mergeCell ref="AL20:AN20"/>
    <mergeCell ref="AP20:AQ20"/>
    <mergeCell ref="B60:D60"/>
    <mergeCell ref="B61:D61"/>
    <mergeCell ref="AP21:AP22"/>
    <mergeCell ref="AQ21:AQ22"/>
    <mergeCell ref="B54:D54"/>
    <mergeCell ref="D21:D22"/>
    <mergeCell ref="N21:N22"/>
    <mergeCell ref="O21:O22"/>
    <mergeCell ref="U21:U22"/>
    <mergeCell ref="V21:V22"/>
    <mergeCell ref="B55:D55"/>
    <mergeCell ref="AF21:AF22"/>
    <mergeCell ref="AG21:AG22"/>
    <mergeCell ref="AY20:BA20"/>
    <mergeCell ref="BC20:BE20"/>
    <mergeCell ref="AI20:AJ20"/>
    <mergeCell ref="AI21:AI22"/>
    <mergeCell ref="AJ21:AJ22"/>
    <mergeCell ref="AS20:AT20"/>
    <mergeCell ref="AS21:AS22"/>
    <mergeCell ref="AT21:AT22"/>
  </mergeCells>
  <dataValidations count="4">
    <dataValidation type="list" allowBlank="1" showInputMessage="1" showErrorMessage="1" sqref="D16">
      <formula1>"TOU, non-TOU"</formula1>
    </dataValidation>
    <dataValidation type="list" allowBlank="1" showInputMessage="1" showErrorMessage="1" sqref="E62 E48:E49 E56">
      <formula1>#REF!</formula1>
    </dataValidation>
    <dataValidation type="list" allowBlank="1" showInputMessage="1" showErrorMessage="1" prompt="Select Charge Unit - monthly, per kWh, per kW" sqref="D67:D68 D40:D50 D62 D56 D37:D38 D23:D26 D28:D35">
      <formula1>"Monthly, per kWh, per kW"</formula1>
    </dataValidation>
    <dataValidation type="list" allowBlank="1" showInputMessage="1" showErrorMessage="1" sqref="E67:E68 E50 E40:E47 E37:E38 E23:E26 E28:E35">
      <formula1>#REF!</formula1>
    </dataValidation>
  </dataValidations>
  <pageMargins left="0.74803149606299213" right="0.15748031496062992" top="0.39370078740157483" bottom="0.39370078740157483" header="0.31496062992125984" footer="0.31496062992125984"/>
  <pageSetup paperSize="5" scale="79" orientation="landscape" r:id="rId1"/>
  <headerFooter alignWithMargins="0"/>
  <colBreaks count="1" manualBreakCount="1">
    <brk id="23" min="19" max="6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2">
    <pageSetUpPr fitToPage="1"/>
  </sheetPr>
  <dimension ref="A1:BF98"/>
  <sheetViews>
    <sheetView showGridLines="0" topLeftCell="A10" zoomScale="90" zoomScaleNormal="90" workbookViewId="0">
      <pane xSplit="5" ySplit="13" topLeftCell="X23" activePane="bottomRight" state="frozen"/>
      <selection activeCell="A47" sqref="A47:D47"/>
      <selection pane="topRight" activeCell="A47" sqref="A47:D47"/>
      <selection pane="bottomLeft" activeCell="A47" sqref="A47:D47"/>
      <selection pane="bottomRight" activeCell="X25" activeCellId="1" sqref="X23 X25"/>
    </sheetView>
  </sheetViews>
  <sheetFormatPr defaultColWidth="9.1328125" defaultRowHeight="12.75" x14ac:dyDescent="0.35"/>
  <cols>
    <col min="1" max="1" width="2.1328125" style="1" customWidth="1"/>
    <col min="2" max="2" width="28.3984375" style="1" customWidth="1"/>
    <col min="3" max="3" width="0.86328125" style="1" customWidth="1"/>
    <col min="4" max="4" width="13" style="1" bestFit="1" customWidth="1"/>
    <col min="5" max="5" width="3" style="1" customWidth="1"/>
    <col min="6" max="6" width="12.3984375" style="1" hidden="1" customWidth="1"/>
    <col min="7" max="7" width="8.59765625" style="1" hidden="1" customWidth="1"/>
    <col min="8" max="8" width="9.73046875" style="1" hidden="1" customWidth="1"/>
    <col min="9" max="9" width="2.86328125" style="1" hidden="1" customWidth="1"/>
    <col min="10" max="10" width="11.265625" style="1" hidden="1" customWidth="1"/>
    <col min="11" max="11" width="9.73046875" style="1" hidden="1" customWidth="1"/>
    <col min="12" max="12" width="9.73046875" style="229" hidden="1" customWidth="1"/>
    <col min="13" max="13" width="2.86328125" style="1" hidden="1" customWidth="1"/>
    <col min="14" max="14" width="11" style="1" hidden="1" customWidth="1"/>
    <col min="15" max="15" width="9.73046875" style="1" hidden="1" customWidth="1"/>
    <col min="16" max="16" width="3.86328125" style="1" hidden="1" customWidth="1"/>
    <col min="17" max="17" width="10.86328125" style="1" hidden="1" customWidth="1"/>
    <col min="18" max="18" width="9.73046875" style="228" hidden="1" customWidth="1"/>
    <col min="19" max="19" width="14.86328125" style="1" hidden="1" customWidth="1"/>
    <col min="20" max="20" width="2.86328125" style="1" hidden="1" customWidth="1"/>
    <col min="21" max="21" width="10.265625" style="1" hidden="1" customWidth="1"/>
    <col min="22" max="22" width="9.1328125" style="1" hidden="1" customWidth="1"/>
    <col min="23" max="23" width="3.86328125" style="1" hidden="1" customWidth="1"/>
    <col min="24" max="24" width="10.73046875" style="1" customWidth="1"/>
    <col min="25" max="25" width="8.59765625" style="228" customWidth="1"/>
    <col min="26" max="26" width="8.3984375" style="1" customWidth="1"/>
    <col min="27" max="27" width="0.86328125" style="1" customWidth="1"/>
    <col min="28" max="28" width="10.86328125" style="1" customWidth="1"/>
    <col min="29" max="29" width="8.59765625" style="228" customWidth="1"/>
    <col min="30" max="30" width="9.265625" style="1" customWidth="1"/>
    <col min="31" max="31" width="0.86328125" style="1" customWidth="1"/>
    <col min="32" max="32" width="9.265625" style="1" customWidth="1"/>
    <col min="33" max="33" width="7.73046875" style="1" customWidth="1"/>
    <col min="34" max="34" width="0.86328125" style="1" customWidth="1"/>
    <col min="35" max="35" width="10.3984375" style="1" customWidth="1"/>
    <col min="36" max="36" width="7.73046875" style="1" customWidth="1"/>
    <col min="37" max="37" width="0.86328125" style="1" customWidth="1"/>
    <col min="38" max="38" width="11.3984375" style="1" customWidth="1"/>
    <col min="39" max="39" width="8.59765625" style="228" customWidth="1"/>
    <col min="40" max="40" width="8.86328125" style="1" customWidth="1"/>
    <col min="41" max="41" width="0.86328125" style="1" customWidth="1"/>
    <col min="42" max="42" width="9" style="1" customWidth="1"/>
    <col min="43" max="43" width="7.73046875" style="1" customWidth="1"/>
    <col min="44" max="44" width="0.86328125" style="1" customWidth="1"/>
    <col min="45" max="45" width="10.73046875" style="1" customWidth="1"/>
    <col min="46" max="46" width="7.73046875" style="1" customWidth="1"/>
    <col min="47" max="47" width="0.86328125" style="1" customWidth="1"/>
    <col min="48" max="49" width="9.1328125" style="1"/>
    <col min="50" max="50" width="10.86328125" style="1" customWidth="1"/>
    <col min="51" max="51" width="8.59765625" style="228" customWidth="1"/>
    <col min="52" max="52" width="9.265625" style="1" customWidth="1"/>
    <col min="53" max="53" width="0.86328125" style="1" customWidth="1"/>
    <col min="54" max="54" width="11.3984375" style="1" customWidth="1"/>
    <col min="55" max="55" width="8.59765625" style="228" customWidth="1"/>
    <col min="56" max="56" width="8.86328125" style="1" customWidth="1"/>
    <col min="57" max="16384" width="9.1328125" style="1"/>
  </cols>
  <sheetData>
    <row r="1" spans="1:58" s="213" customFormat="1" ht="15" customHeight="1" x14ac:dyDescent="0.4">
      <c r="A1" s="222">
        <v>1</v>
      </c>
      <c r="B1" s="216" t="s">
        <v>88</v>
      </c>
      <c r="C1" s="214"/>
      <c r="D1" s="214" t="s">
        <v>278</v>
      </c>
      <c r="E1" s="221"/>
      <c r="F1" s="221"/>
      <c r="G1" s="221"/>
      <c r="H1" s="221"/>
      <c r="I1" s="221"/>
      <c r="J1" s="221"/>
      <c r="K1" s="221"/>
      <c r="L1" s="322"/>
      <c r="P1"/>
      <c r="Q1" s="221"/>
      <c r="R1" s="325"/>
      <c r="Y1" s="321"/>
      <c r="AC1" s="321"/>
      <c r="AM1" s="321"/>
      <c r="AY1" s="321"/>
      <c r="BC1" s="321"/>
    </row>
    <row r="2" spans="1:58" s="213" customFormat="1" ht="15" customHeight="1" x14ac:dyDescent="0.45">
      <c r="A2" s="219"/>
      <c r="B2" s="216" t="s">
        <v>87</v>
      </c>
      <c r="C2" s="214"/>
      <c r="D2" s="220"/>
      <c r="E2" s="219"/>
      <c r="F2" s="219"/>
      <c r="G2" s="219"/>
      <c r="H2" s="219"/>
      <c r="I2" s="219"/>
      <c r="J2" s="219"/>
      <c r="K2" s="219"/>
      <c r="L2" s="322"/>
      <c r="P2"/>
      <c r="Q2" s="219"/>
      <c r="R2" s="324"/>
      <c r="Y2" s="321"/>
      <c r="AC2" s="321"/>
      <c r="AM2" s="321"/>
      <c r="AY2" s="321"/>
      <c r="BC2" s="321"/>
    </row>
    <row r="3" spans="1:58" s="213" customFormat="1" ht="15" customHeight="1" x14ac:dyDescent="0.45">
      <c r="A3" s="219"/>
      <c r="B3" s="216" t="s">
        <v>86</v>
      </c>
      <c r="C3" s="214"/>
      <c r="D3" s="220"/>
      <c r="E3" s="219"/>
      <c r="F3" s="219"/>
      <c r="G3" s="219"/>
      <c r="H3" s="219"/>
      <c r="I3" s="219"/>
      <c r="J3" s="219"/>
      <c r="K3" s="219"/>
      <c r="L3" s="322"/>
      <c r="P3"/>
      <c r="R3" s="321"/>
      <c r="Y3" s="321"/>
      <c r="AC3" s="321"/>
      <c r="AM3" s="321"/>
      <c r="AY3" s="321"/>
      <c r="BC3" s="321"/>
    </row>
    <row r="4" spans="1:58" s="213" customFormat="1" ht="15" customHeight="1" x14ac:dyDescent="0.45">
      <c r="A4" s="219"/>
      <c r="B4" s="216" t="s">
        <v>85</v>
      </c>
      <c r="C4" s="214"/>
      <c r="D4" s="220"/>
      <c r="E4" s="219"/>
      <c r="F4" s="219"/>
      <c r="G4" s="219"/>
      <c r="H4" s="219"/>
      <c r="I4" s="218"/>
      <c r="J4" s="218"/>
      <c r="K4" s="218"/>
      <c r="L4" s="322"/>
      <c r="P4"/>
      <c r="Q4" s="218"/>
      <c r="R4" s="323"/>
      <c r="Y4" s="321"/>
      <c r="AC4" s="321"/>
      <c r="AM4" s="321"/>
      <c r="AY4" s="321"/>
      <c r="BC4" s="321"/>
    </row>
    <row r="5" spans="1:58" s="213" customFormat="1" ht="15" customHeight="1" x14ac:dyDescent="0.4">
      <c r="B5" s="216" t="s">
        <v>84</v>
      </c>
      <c r="C5" s="214"/>
      <c r="D5" s="215"/>
      <c r="E5" s="217"/>
      <c r="L5" s="322"/>
      <c r="P5"/>
      <c r="R5" s="321"/>
      <c r="Y5" s="321"/>
      <c r="AC5" s="321"/>
      <c r="AM5" s="321"/>
      <c r="AY5" s="321"/>
      <c r="BC5" s="321"/>
    </row>
    <row r="6" spans="1:58" s="213" customFormat="1" ht="9" customHeight="1" x14ac:dyDescent="0.4">
      <c r="B6" s="216"/>
      <c r="C6" s="214"/>
      <c r="D6" s="214"/>
      <c r="L6" s="322"/>
      <c r="P6"/>
      <c r="R6" s="321"/>
      <c r="Y6" s="321"/>
      <c r="AC6" s="321"/>
      <c r="AM6" s="321"/>
      <c r="AY6" s="321"/>
      <c r="BC6" s="321"/>
    </row>
    <row r="7" spans="1:58" s="213" customFormat="1" ht="13.15" x14ac:dyDescent="0.4">
      <c r="B7" s="216" t="s">
        <v>83</v>
      </c>
      <c r="C7" s="214"/>
      <c r="D7" s="215"/>
      <c r="L7" s="322"/>
      <c r="P7"/>
      <c r="R7" s="321"/>
      <c r="Y7" s="321"/>
      <c r="AC7" s="321"/>
      <c r="AM7" s="321"/>
      <c r="AY7" s="321"/>
      <c r="BC7" s="321"/>
    </row>
    <row r="8" spans="1:58" s="213" customFormat="1" ht="15" customHeight="1" x14ac:dyDescent="0.35">
      <c r="C8" s="214"/>
      <c r="L8" s="322"/>
      <c r="N8" s="1"/>
      <c r="O8"/>
      <c r="P8"/>
      <c r="R8" s="321"/>
      <c r="Y8" s="321"/>
      <c r="AC8" s="321"/>
      <c r="AM8" s="321"/>
      <c r="AY8" s="321"/>
      <c r="BC8" s="321"/>
    </row>
    <row r="9" spans="1:58" ht="7.5" customHeight="1" x14ac:dyDescent="0.35">
      <c r="L9" s="319"/>
      <c r="M9"/>
      <c r="N9"/>
      <c r="O9"/>
      <c r="P9"/>
      <c r="S9"/>
      <c r="T9"/>
      <c r="U9"/>
      <c r="V9"/>
      <c r="W9"/>
      <c r="X9"/>
      <c r="Y9" s="320"/>
      <c r="Z9"/>
      <c r="AA9"/>
      <c r="AB9"/>
      <c r="AC9" s="320"/>
      <c r="AD9"/>
      <c r="AE9"/>
      <c r="AF9"/>
      <c r="AG9"/>
      <c r="AH9"/>
      <c r="AI9"/>
      <c r="AJ9"/>
      <c r="AK9"/>
      <c r="AL9"/>
      <c r="AM9" s="320"/>
      <c r="AN9"/>
      <c r="AO9"/>
      <c r="AP9"/>
      <c r="AQ9"/>
      <c r="AR9"/>
      <c r="AS9"/>
      <c r="AT9"/>
      <c r="AU9"/>
      <c r="AV9"/>
      <c r="AW9"/>
      <c r="AX9"/>
      <c r="AY9" s="320"/>
      <c r="AZ9"/>
      <c r="BA9"/>
      <c r="BB9"/>
      <c r="BC9" s="320"/>
      <c r="BD9"/>
      <c r="BE9"/>
      <c r="BF9"/>
    </row>
    <row r="10" spans="1:58" ht="18.75" customHeight="1" x14ac:dyDescent="0.5">
      <c r="B10" s="212" t="s">
        <v>82</v>
      </c>
      <c r="C10" s="212"/>
      <c r="D10" s="212"/>
      <c r="E10" s="212"/>
      <c r="F10" s="212"/>
      <c r="G10" s="212"/>
      <c r="H10" s="212"/>
      <c r="I10" s="212"/>
      <c r="J10" s="212"/>
      <c r="K10" s="212"/>
      <c r="L10" s="211"/>
      <c r="M10" s="212"/>
      <c r="N10" s="212"/>
      <c r="O10" s="212"/>
      <c r="P10"/>
      <c r="AD10" s="211"/>
      <c r="AZ10" s="211"/>
    </row>
    <row r="11" spans="1:58" ht="18.75" hidden="1" customHeight="1" x14ac:dyDescent="0.5">
      <c r="B11" s="533" t="s">
        <v>81</v>
      </c>
      <c r="C11" s="533"/>
      <c r="D11" s="533"/>
      <c r="E11" s="533"/>
      <c r="F11" s="533"/>
      <c r="G11" s="533"/>
      <c r="H11" s="533"/>
      <c r="I11" s="533"/>
      <c r="J11" s="533"/>
      <c r="K11" s="533"/>
      <c r="L11" s="533"/>
      <c r="M11" s="533"/>
      <c r="N11" s="533"/>
      <c r="O11" s="533"/>
      <c r="P11"/>
      <c r="W11"/>
      <c r="AH11"/>
      <c r="AK11"/>
      <c r="AR11"/>
      <c r="AU11"/>
    </row>
    <row r="12" spans="1:58" ht="7.5" hidden="1" customHeight="1" x14ac:dyDescent="0.35">
      <c r="L12" s="319"/>
      <c r="M12"/>
      <c r="N12"/>
      <c r="O12"/>
      <c r="P12"/>
      <c r="S12"/>
      <c r="T12"/>
      <c r="U12"/>
      <c r="V12"/>
      <c r="W12"/>
      <c r="Z12"/>
      <c r="AA12"/>
      <c r="AD12"/>
      <c r="AE12"/>
      <c r="AF12"/>
      <c r="AG12"/>
      <c r="AH12"/>
      <c r="AI12"/>
      <c r="AJ12"/>
      <c r="AK12"/>
      <c r="AN12"/>
      <c r="AO12"/>
      <c r="AP12"/>
      <c r="AQ12"/>
      <c r="AR12"/>
      <c r="AS12"/>
      <c r="AT12"/>
      <c r="AU12"/>
      <c r="AZ12"/>
      <c r="BA12"/>
      <c r="BD12"/>
    </row>
    <row r="13" spans="1:58" ht="7.5" customHeight="1" x14ac:dyDescent="0.35">
      <c r="L13" s="319"/>
      <c r="M13"/>
      <c r="N13"/>
      <c r="O13"/>
      <c r="P13"/>
      <c r="S13"/>
      <c r="T13"/>
      <c r="U13"/>
      <c r="V13"/>
      <c r="W13"/>
      <c r="Z13"/>
      <c r="AA13"/>
      <c r="AD13"/>
      <c r="AE13"/>
      <c r="AF13"/>
      <c r="AG13"/>
      <c r="AH13"/>
      <c r="AI13"/>
      <c r="AJ13"/>
      <c r="AK13"/>
      <c r="AN13"/>
      <c r="AO13"/>
      <c r="AP13"/>
      <c r="AQ13"/>
      <c r="AR13"/>
      <c r="AS13"/>
      <c r="AT13"/>
      <c r="AU13"/>
      <c r="AZ13"/>
      <c r="BA13"/>
      <c r="BD13"/>
    </row>
    <row r="14" spans="1:58" ht="15" hidden="1" x14ac:dyDescent="0.4">
      <c r="B14" s="210" t="s">
        <v>80</v>
      </c>
      <c r="D14" s="7"/>
      <c r="E14" s="209"/>
      <c r="F14" s="209"/>
      <c r="G14" s="209"/>
      <c r="H14" s="209"/>
      <c r="I14" s="209"/>
      <c r="J14" s="209"/>
      <c r="K14" s="209"/>
      <c r="L14" s="318"/>
      <c r="M14" s="209"/>
      <c r="N14" s="209"/>
      <c r="O14" s="209"/>
    </row>
    <row r="15" spans="1:58" ht="15" x14ac:dyDescent="0.4">
      <c r="B15" s="208" t="s">
        <v>95</v>
      </c>
      <c r="C15" s="207"/>
      <c r="D15" s="206"/>
      <c r="E15" s="206"/>
      <c r="F15" s="202"/>
      <c r="G15" s="202"/>
      <c r="H15" s="202"/>
      <c r="I15" s="202"/>
      <c r="J15" s="202"/>
      <c r="K15" s="202"/>
      <c r="L15" s="316"/>
      <c r="M15" s="202"/>
      <c r="N15" s="202"/>
      <c r="O15" s="202"/>
      <c r="R15" s="315"/>
      <c r="S15" s="202"/>
      <c r="T15" s="202"/>
      <c r="U15" s="202"/>
      <c r="V15" s="202"/>
      <c r="X15" s="202"/>
      <c r="Y15" s="315"/>
      <c r="Z15" s="202"/>
      <c r="AA15" s="202"/>
      <c r="AB15" s="202"/>
      <c r="AC15" s="315"/>
      <c r="AD15" s="202"/>
      <c r="AE15" s="202"/>
      <c r="AF15" s="202"/>
      <c r="AG15" s="202"/>
      <c r="AI15" s="202"/>
      <c r="AJ15" s="202"/>
      <c r="AL15" s="202"/>
      <c r="AM15" s="315"/>
      <c r="AN15" s="202"/>
      <c r="AO15" s="202"/>
      <c r="AP15" s="202"/>
      <c r="AQ15" s="202"/>
      <c r="AS15" s="202"/>
      <c r="AT15" s="202"/>
      <c r="AX15" s="202"/>
      <c r="AY15" s="315"/>
      <c r="AZ15" s="202"/>
      <c r="BA15" s="202"/>
      <c r="BB15" s="202"/>
      <c r="BC15" s="315"/>
      <c r="BD15" s="202"/>
    </row>
    <row r="16" spans="1:58" ht="15" hidden="1" x14ac:dyDescent="0.4">
      <c r="B16" s="201" t="s">
        <v>78</v>
      </c>
      <c r="D16" s="204" t="s">
        <v>77</v>
      </c>
      <c r="E16" s="202"/>
      <c r="F16" s="202"/>
      <c r="G16" s="202"/>
      <c r="H16" s="202"/>
      <c r="I16" s="202"/>
      <c r="J16" s="202"/>
      <c r="K16" s="227"/>
      <c r="L16" s="316"/>
      <c r="M16" s="202"/>
      <c r="N16" s="202"/>
      <c r="O16" s="202"/>
      <c r="Q16" s="202"/>
      <c r="R16" s="315"/>
      <c r="S16" s="202"/>
      <c r="T16" s="202"/>
      <c r="U16" s="202"/>
      <c r="V16" s="202"/>
      <c r="X16" s="202"/>
      <c r="Y16" s="315"/>
      <c r="Z16" s="202"/>
      <c r="AA16" s="202"/>
      <c r="AB16" s="202"/>
      <c r="AC16" s="315"/>
      <c r="AD16" s="202"/>
      <c r="AE16" s="202"/>
      <c r="AF16" s="202"/>
      <c r="AG16" s="202"/>
      <c r="AI16" s="202"/>
      <c r="AJ16" s="202"/>
      <c r="AL16" s="202"/>
      <c r="AM16" s="315"/>
      <c r="AN16" s="202"/>
      <c r="AO16" s="202"/>
      <c r="AP16" s="202"/>
      <c r="AQ16" s="202"/>
      <c r="AS16" s="202"/>
      <c r="AT16" s="202"/>
      <c r="AX16" s="202"/>
      <c r="AY16" s="315"/>
      <c r="AZ16" s="202"/>
      <c r="BA16" s="202"/>
      <c r="BB16" s="202"/>
      <c r="BC16" s="315"/>
      <c r="BD16" s="202"/>
    </row>
    <row r="17" spans="2:56" ht="6.95" customHeight="1" x14ac:dyDescent="0.4">
      <c r="B17" s="203"/>
      <c r="D17" s="202"/>
      <c r="E17" s="202"/>
      <c r="F17" s="202"/>
      <c r="G17" s="202"/>
      <c r="H17" s="202"/>
      <c r="I17" s="202"/>
      <c r="J17" s="202"/>
      <c r="K17" s="202"/>
      <c r="L17" s="316"/>
      <c r="M17" s="202"/>
      <c r="N17" s="202"/>
      <c r="O17" s="202"/>
      <c r="Q17" s="202"/>
      <c r="R17" s="315"/>
      <c r="S17" s="202"/>
      <c r="T17" s="202"/>
      <c r="U17" s="202"/>
      <c r="V17" s="202"/>
      <c r="X17" s="202"/>
      <c r="Y17" s="315"/>
      <c r="Z17" s="202"/>
      <c r="AA17" s="202"/>
      <c r="AB17" s="202"/>
      <c r="AC17" s="315"/>
      <c r="AD17" s="202"/>
      <c r="AE17" s="202"/>
      <c r="AF17" s="202"/>
      <c r="AG17" s="202"/>
      <c r="AI17" s="202"/>
      <c r="AJ17" s="202"/>
      <c r="AL17" s="202"/>
      <c r="AM17" s="315"/>
      <c r="AN17" s="202"/>
      <c r="AO17" s="202"/>
      <c r="AP17" s="202"/>
      <c r="AQ17" s="202"/>
      <c r="AS17" s="202"/>
      <c r="AT17" s="202"/>
      <c r="AX17" s="202"/>
      <c r="AY17" s="315"/>
      <c r="AZ17" s="202"/>
      <c r="BA17" s="202"/>
      <c r="BB17" s="202"/>
      <c r="BC17" s="315"/>
      <c r="BD17" s="202"/>
    </row>
    <row r="18" spans="2:56" ht="13.15" x14ac:dyDescent="0.4">
      <c r="B18" s="5"/>
      <c r="D18" s="42" t="s">
        <v>76</v>
      </c>
      <c r="E18" s="42"/>
    </row>
    <row r="19" spans="2:56" ht="13.15" x14ac:dyDescent="0.4">
      <c r="B19" s="314" t="s">
        <v>75</v>
      </c>
      <c r="D19" s="200">
        <v>601593</v>
      </c>
    </row>
    <row r="20" spans="2:56" ht="13.15" x14ac:dyDescent="0.4">
      <c r="B20" s="314" t="s">
        <v>93</v>
      </c>
      <c r="D20" s="200">
        <v>1329</v>
      </c>
      <c r="E20" s="199"/>
      <c r="F20" s="522" t="s">
        <v>74</v>
      </c>
      <c r="G20" s="523"/>
      <c r="H20" s="524"/>
      <c r="J20" s="522" t="s">
        <v>73</v>
      </c>
      <c r="K20" s="523"/>
      <c r="L20" s="524"/>
      <c r="N20" s="522" t="s">
        <v>72</v>
      </c>
      <c r="O20" s="524"/>
      <c r="Q20" s="522" t="s">
        <v>71</v>
      </c>
      <c r="R20" s="523"/>
      <c r="S20" s="524"/>
      <c r="U20" s="522" t="s">
        <v>70</v>
      </c>
      <c r="V20" s="524"/>
      <c r="X20" s="522" t="s">
        <v>69</v>
      </c>
      <c r="Y20" s="523"/>
      <c r="Z20" s="524"/>
      <c r="AB20" s="522" t="s">
        <v>68</v>
      </c>
      <c r="AC20" s="523"/>
      <c r="AD20" s="524"/>
      <c r="AF20" s="522" t="s">
        <v>67</v>
      </c>
      <c r="AG20" s="524"/>
      <c r="AI20" s="522" t="s">
        <v>66</v>
      </c>
      <c r="AJ20" s="524"/>
      <c r="AL20" s="522" t="s">
        <v>65</v>
      </c>
      <c r="AM20" s="523"/>
      <c r="AN20" s="524"/>
      <c r="AP20" s="522" t="s">
        <v>64</v>
      </c>
      <c r="AQ20" s="524"/>
      <c r="AS20" s="522" t="s">
        <v>63</v>
      </c>
      <c r="AT20" s="524"/>
      <c r="AX20" s="522" t="s">
        <v>62</v>
      </c>
      <c r="AY20" s="523"/>
      <c r="AZ20" s="524"/>
      <c r="BB20" s="522" t="s">
        <v>61</v>
      </c>
      <c r="BC20" s="523"/>
      <c r="BD20" s="524"/>
    </row>
    <row r="21" spans="2:56" ht="13.15" customHeight="1" x14ac:dyDescent="0.4">
      <c r="B21" s="5"/>
      <c r="D21" s="531" t="s">
        <v>60</v>
      </c>
      <c r="E21" s="195"/>
      <c r="F21" s="198" t="s">
        <v>57</v>
      </c>
      <c r="G21" s="198" t="s">
        <v>56</v>
      </c>
      <c r="H21" s="196" t="s">
        <v>55</v>
      </c>
      <c r="J21" s="198" t="s">
        <v>57</v>
      </c>
      <c r="K21" s="197" t="s">
        <v>56</v>
      </c>
      <c r="L21" s="313" t="s">
        <v>55</v>
      </c>
      <c r="N21" s="525" t="s">
        <v>59</v>
      </c>
      <c r="O21" s="520" t="s">
        <v>58</v>
      </c>
      <c r="Q21" s="198" t="s">
        <v>57</v>
      </c>
      <c r="R21" s="312" t="s">
        <v>56</v>
      </c>
      <c r="S21" s="196" t="s">
        <v>55</v>
      </c>
      <c r="U21" s="525" t="s">
        <v>59</v>
      </c>
      <c r="V21" s="520" t="s">
        <v>58</v>
      </c>
      <c r="X21" s="198" t="s">
        <v>57</v>
      </c>
      <c r="Y21" s="312" t="s">
        <v>56</v>
      </c>
      <c r="Z21" s="198" t="s">
        <v>55</v>
      </c>
      <c r="AB21" s="198" t="s">
        <v>57</v>
      </c>
      <c r="AC21" s="312" t="s">
        <v>56</v>
      </c>
      <c r="AD21" s="196" t="s">
        <v>55</v>
      </c>
      <c r="AF21" s="525" t="s">
        <v>59</v>
      </c>
      <c r="AG21" s="520" t="s">
        <v>58</v>
      </c>
      <c r="AI21" s="525" t="s">
        <v>59</v>
      </c>
      <c r="AJ21" s="520" t="s">
        <v>58</v>
      </c>
      <c r="AL21" s="198" t="s">
        <v>57</v>
      </c>
      <c r="AM21" s="312" t="s">
        <v>56</v>
      </c>
      <c r="AN21" s="196" t="s">
        <v>55</v>
      </c>
      <c r="AP21" s="525" t="s">
        <v>59</v>
      </c>
      <c r="AQ21" s="520" t="s">
        <v>58</v>
      </c>
      <c r="AS21" s="525" t="s">
        <v>59</v>
      </c>
      <c r="AT21" s="520" t="s">
        <v>58</v>
      </c>
      <c r="AX21" s="198" t="s">
        <v>57</v>
      </c>
      <c r="AY21" s="312" t="s">
        <v>56</v>
      </c>
      <c r="AZ21" s="196" t="s">
        <v>55</v>
      </c>
      <c r="BB21" s="198" t="s">
        <v>57</v>
      </c>
      <c r="BC21" s="312" t="s">
        <v>56</v>
      </c>
      <c r="BD21" s="196" t="s">
        <v>55</v>
      </c>
    </row>
    <row r="22" spans="2:56" ht="13.15" x14ac:dyDescent="0.4">
      <c r="B22" s="5"/>
      <c r="D22" s="532"/>
      <c r="E22" s="195"/>
      <c r="F22" s="194" t="s">
        <v>54</v>
      </c>
      <c r="G22" s="194"/>
      <c r="H22" s="193" t="s">
        <v>54</v>
      </c>
      <c r="J22" s="194" t="s">
        <v>54</v>
      </c>
      <c r="K22" s="310"/>
      <c r="L22" s="311" t="s">
        <v>54</v>
      </c>
      <c r="N22" s="526"/>
      <c r="O22" s="521"/>
      <c r="Q22" s="194" t="s">
        <v>54</v>
      </c>
      <c r="R22" s="310"/>
      <c r="S22" s="193" t="s">
        <v>54</v>
      </c>
      <c r="U22" s="526"/>
      <c r="V22" s="521"/>
      <c r="X22" s="194" t="s">
        <v>54</v>
      </c>
      <c r="Y22" s="310"/>
      <c r="Z22" s="194" t="s">
        <v>54</v>
      </c>
      <c r="AB22" s="194" t="s">
        <v>54</v>
      </c>
      <c r="AC22" s="310"/>
      <c r="AD22" s="193" t="s">
        <v>54</v>
      </c>
      <c r="AF22" s="526"/>
      <c r="AG22" s="521"/>
      <c r="AI22" s="526"/>
      <c r="AJ22" s="521"/>
      <c r="AL22" s="194" t="s">
        <v>54</v>
      </c>
      <c r="AM22" s="310"/>
      <c r="AN22" s="193" t="s">
        <v>54</v>
      </c>
      <c r="AP22" s="526"/>
      <c r="AQ22" s="521"/>
      <c r="AS22" s="526"/>
      <c r="AT22" s="521"/>
      <c r="AX22" s="194" t="s">
        <v>54</v>
      </c>
      <c r="AY22" s="310"/>
      <c r="AZ22" s="193" t="s">
        <v>54</v>
      </c>
      <c r="BB22" s="194" t="s">
        <v>54</v>
      </c>
      <c r="BC22" s="310"/>
      <c r="BD22" s="193" t="s">
        <v>54</v>
      </c>
    </row>
    <row r="23" spans="2:56" s="6" customFormat="1" x14ac:dyDescent="0.35">
      <c r="B23" s="6" t="s">
        <v>16</v>
      </c>
      <c r="D23" s="28" t="s">
        <v>15</v>
      </c>
      <c r="E23" s="27"/>
      <c r="F23" s="181">
        <v>1221.57</v>
      </c>
      <c r="G23" s="293">
        <v>1</v>
      </c>
      <c r="H23" s="301">
        <f>G23*F23</f>
        <v>1221.57</v>
      </c>
      <c r="J23" s="181">
        <f>F23</f>
        <v>1221.57</v>
      </c>
      <c r="K23" s="292">
        <v>1</v>
      </c>
      <c r="L23" s="301">
        <f>K23*J23</f>
        <v>1221.57</v>
      </c>
      <c r="N23" s="147">
        <f>L23-H23</f>
        <v>0</v>
      </c>
      <c r="O23" s="170">
        <f>IF((H23)=0,"",(N23/H23))</f>
        <v>0</v>
      </c>
      <c r="Q23" s="181">
        <v>1097.01</v>
      </c>
      <c r="R23" s="292">
        <v>1</v>
      </c>
      <c r="S23" s="301">
        <f>R23*Q23</f>
        <v>1097.01</v>
      </c>
      <c r="U23" s="147">
        <f>S23-L23</f>
        <v>-124.55999999999995</v>
      </c>
      <c r="V23" s="170">
        <f>IF((L23)=0,"",(U23/L23))</f>
        <v>-0.10196714064687243</v>
      </c>
      <c r="X23" s="181">
        <v>1120.74</v>
      </c>
      <c r="Y23" s="292">
        <v>1</v>
      </c>
      <c r="Z23" s="302">
        <f>Y23*X23</f>
        <v>1120.74</v>
      </c>
      <c r="AB23" s="181">
        <f>'App. 2-Z_Tariff 2018'!$D$150</f>
        <v>1159.1600000000001</v>
      </c>
      <c r="AC23" s="292">
        <v>1</v>
      </c>
      <c r="AD23" s="301">
        <f>AC23*AB23</f>
        <v>1159.1600000000001</v>
      </c>
      <c r="AF23" s="147">
        <f>AD23-Z23</f>
        <v>38.420000000000073</v>
      </c>
      <c r="AG23" s="170">
        <f>IF((Z23)=0,"",(AF23/Z23))</f>
        <v>3.4280921533986534E-2</v>
      </c>
      <c r="AI23" s="147">
        <f>AD23-AZ23</f>
        <v>-26.699999999999818</v>
      </c>
      <c r="AJ23" s="170">
        <f>IF((AD23)=0,"",(AI23/AD23))</f>
        <v>-2.3033921115290224E-2</v>
      </c>
      <c r="AL23" s="181">
        <f>'App. 2-Z_Tariff 2019'!$D$139</f>
        <v>1205.57</v>
      </c>
      <c r="AM23" s="292">
        <v>1</v>
      </c>
      <c r="AN23" s="301">
        <f>AM23*AL23</f>
        <v>1205.57</v>
      </c>
      <c r="AP23" s="147">
        <f>AN23-AD23</f>
        <v>46.409999999999854</v>
      </c>
      <c r="AQ23" s="170">
        <f>IF((AD23)=0,"",(AP23/AD23))</f>
        <v>4.0037613444218099E-2</v>
      </c>
      <c r="AS23" s="147">
        <f>AN23-BD23</f>
        <v>-19.370000000000118</v>
      </c>
      <c r="AT23" s="170">
        <f>IF((AN23)=0,"",(AS23/AN23))</f>
        <v>-1.6067088597095248E-2</v>
      </c>
      <c r="AX23" s="181">
        <v>1185.8599999999999</v>
      </c>
      <c r="AY23" s="292">
        <v>1</v>
      </c>
      <c r="AZ23" s="301">
        <f>AY23*AX23</f>
        <v>1185.8599999999999</v>
      </c>
      <c r="BB23" s="181">
        <v>1224.94</v>
      </c>
      <c r="BC23" s="292">
        <v>1</v>
      </c>
      <c r="BD23" s="301">
        <f>BC23*BB23</f>
        <v>1224.94</v>
      </c>
    </row>
    <row r="24" spans="2:56" s="6" customFormat="1" hidden="1" x14ac:dyDescent="0.35">
      <c r="B24" s="191"/>
      <c r="D24" s="28" t="s">
        <v>91</v>
      </c>
      <c r="E24" s="27"/>
      <c r="F24" s="169"/>
      <c r="G24" s="293"/>
      <c r="H24" s="301"/>
      <c r="J24" s="169"/>
      <c r="K24" s="293">
        <f>K25</f>
        <v>1329</v>
      </c>
      <c r="L24" s="301">
        <f>K24*J24</f>
        <v>0</v>
      </c>
      <c r="N24" s="147"/>
      <c r="O24" s="170"/>
      <c r="Q24" s="169"/>
      <c r="R24" s="293">
        <f>R25</f>
        <v>1329</v>
      </c>
      <c r="S24" s="301">
        <f>R24*Q24</f>
        <v>0</v>
      </c>
      <c r="U24" s="147"/>
      <c r="V24" s="170"/>
      <c r="X24" s="169"/>
      <c r="Y24" s="293">
        <f>Y25</f>
        <v>1329</v>
      </c>
      <c r="Z24" s="301">
        <f>Y24*X24</f>
        <v>0</v>
      </c>
      <c r="AB24" s="169"/>
      <c r="AC24" s="293">
        <f>AC25</f>
        <v>1329</v>
      </c>
      <c r="AD24" s="301">
        <f>AC24*AB24</f>
        <v>0</v>
      </c>
      <c r="AF24" s="147"/>
      <c r="AG24" s="170"/>
      <c r="AI24" s="147"/>
      <c r="AJ24" s="170"/>
      <c r="AL24" s="169"/>
      <c r="AM24" s="293">
        <f>AM25</f>
        <v>1329</v>
      </c>
      <c r="AN24" s="301">
        <f>AM24*AL24</f>
        <v>0</v>
      </c>
      <c r="AP24" s="147"/>
      <c r="AQ24" s="170" t="str">
        <f>IF((AD24)=0,"",(AP24/AD24))</f>
        <v/>
      </c>
      <c r="AS24" s="147"/>
      <c r="AT24" s="170"/>
      <c r="AX24" s="169"/>
      <c r="AY24" s="293">
        <f>AY25</f>
        <v>1329</v>
      </c>
      <c r="AZ24" s="301">
        <f>AY24*AX24</f>
        <v>0</v>
      </c>
      <c r="BB24" s="169"/>
      <c r="BC24" s="293">
        <f>BC25</f>
        <v>1329</v>
      </c>
      <c r="BD24" s="301">
        <f>BC24*BB24</f>
        <v>0</v>
      </c>
    </row>
    <row r="25" spans="2:56" s="6" customFormat="1" x14ac:dyDescent="0.35">
      <c r="B25" s="6" t="s">
        <v>14</v>
      </c>
      <c r="D25" s="28" t="s">
        <v>91</v>
      </c>
      <c r="E25" s="27"/>
      <c r="F25" s="169">
        <v>2.5922999999999998</v>
      </c>
      <c r="G25" s="293">
        <f>$D$20</f>
        <v>1329</v>
      </c>
      <c r="H25" s="301">
        <f>G25*F25</f>
        <v>3445.1666999999998</v>
      </c>
      <c r="J25" s="169">
        <f>F25</f>
        <v>2.5922999999999998</v>
      </c>
      <c r="K25" s="293">
        <f>$G25</f>
        <v>1329</v>
      </c>
      <c r="L25" s="301">
        <f>K25*J25</f>
        <v>3445.1666999999998</v>
      </c>
      <c r="N25" s="147">
        <f t="shared" ref="N25:N30" si="0">L25-H25</f>
        <v>0</v>
      </c>
      <c r="O25" s="170">
        <f t="shared" ref="O25:O30" si="1">IF((H25)=0,"",(N25/H25))</f>
        <v>0</v>
      </c>
      <c r="Q25" s="169">
        <v>2.3852000000000002</v>
      </c>
      <c r="R25" s="293">
        <f>$G25</f>
        <v>1329</v>
      </c>
      <c r="S25" s="301">
        <f>R25*Q25</f>
        <v>3169.9308000000001</v>
      </c>
      <c r="U25" s="147">
        <f t="shared" ref="U25:U48" si="2">S25-L25</f>
        <v>-275.23589999999967</v>
      </c>
      <c r="V25" s="170">
        <f t="shared" ref="V25:V48" si="3">IF((L25)=0,"",(U25/L25))</f>
        <v>-7.9890444778767805E-2</v>
      </c>
      <c r="X25" s="169">
        <v>2.4245999999999999</v>
      </c>
      <c r="Y25" s="293">
        <f>$G25</f>
        <v>1329</v>
      </c>
      <c r="Z25" s="302">
        <f>Y25*X25</f>
        <v>3222.2934</v>
      </c>
      <c r="AB25" s="169">
        <f>'App. 2-Z_Tariff 2018'!$D$151</f>
        <v>2.4885000000000002</v>
      </c>
      <c r="AC25" s="293">
        <f>$G25</f>
        <v>1329</v>
      </c>
      <c r="AD25" s="301">
        <f>AC25*AB25</f>
        <v>3307.2165</v>
      </c>
      <c r="AF25" s="147">
        <f>AD25-Z25</f>
        <v>84.923099999999977</v>
      </c>
      <c r="AG25" s="170">
        <f>IF((Z25)=0,"",(AF25/Z25))</f>
        <v>2.6354862657757973E-2</v>
      </c>
      <c r="AI25" s="147">
        <f>AD25-AZ25</f>
        <v>-59.007600000000366</v>
      </c>
      <c r="AJ25" s="170">
        <f>IF((AD25)=0,"",(AI25/AD25))</f>
        <v>-1.7842073538276181E-2</v>
      </c>
      <c r="AL25" s="169">
        <f>'App. 2-Z_Tariff 2019'!$D$140</f>
        <v>2.5657000000000001</v>
      </c>
      <c r="AM25" s="293">
        <f>$G25</f>
        <v>1329</v>
      </c>
      <c r="AN25" s="301">
        <f>AM25*AL25</f>
        <v>3409.8153000000002</v>
      </c>
      <c r="AP25" s="147">
        <f>AN25-AD25</f>
        <v>102.59880000000021</v>
      </c>
      <c r="AQ25" s="170">
        <f>IF((AD25)=0,"",(AP25/AD25))</f>
        <v>3.1022704440426024E-2</v>
      </c>
      <c r="AS25" s="147">
        <f>AN25-BD25</f>
        <v>-42.793799999999919</v>
      </c>
      <c r="AT25" s="170">
        <f>IF((AN25)=0,"",(AS25/AN25))</f>
        <v>-1.2550181237089269E-2</v>
      </c>
      <c r="AX25" s="169">
        <v>2.5329000000000002</v>
      </c>
      <c r="AY25" s="293">
        <f>$G25</f>
        <v>1329</v>
      </c>
      <c r="AZ25" s="301">
        <f>AY25*AX25</f>
        <v>3366.2241000000004</v>
      </c>
      <c r="BB25" s="169">
        <v>2.5979000000000001</v>
      </c>
      <c r="BC25" s="293">
        <f>$G25</f>
        <v>1329</v>
      </c>
      <c r="BD25" s="301">
        <f>BC25*BB25</f>
        <v>3452.6091000000001</v>
      </c>
    </row>
    <row r="26" spans="2:56" s="6" customFormat="1" hidden="1" x14ac:dyDescent="0.35">
      <c r="B26" s="226" t="str">
        <f>'App.2-W_(Resi)'!B28</f>
        <v>2015 Oct-Dec Recovery</v>
      </c>
      <c r="D26" s="28" t="s">
        <v>15</v>
      </c>
      <c r="E26" s="27"/>
      <c r="F26" s="169"/>
      <c r="G26" s="293">
        <v>1</v>
      </c>
      <c r="H26" s="301"/>
      <c r="J26" s="169">
        <v>0</v>
      </c>
      <c r="K26" s="293">
        <v>1</v>
      </c>
      <c r="L26" s="301">
        <f>K26*J26</f>
        <v>0</v>
      </c>
      <c r="N26" s="147">
        <f t="shared" si="0"/>
        <v>0</v>
      </c>
      <c r="O26" s="170" t="str">
        <f t="shared" si="1"/>
        <v/>
      </c>
      <c r="Q26" s="169">
        <v>96.3</v>
      </c>
      <c r="R26" s="293">
        <v>1</v>
      </c>
      <c r="S26" s="301">
        <f>R26*Q26</f>
        <v>96.3</v>
      </c>
      <c r="U26" s="147">
        <f t="shared" si="2"/>
        <v>96.3</v>
      </c>
      <c r="V26" s="225" t="str">
        <f t="shared" si="3"/>
        <v/>
      </c>
      <c r="X26" s="169">
        <v>0</v>
      </c>
      <c r="Y26" s="293">
        <v>1</v>
      </c>
      <c r="Z26" s="301">
        <f>Y26*X26</f>
        <v>0</v>
      </c>
      <c r="AB26" s="169"/>
      <c r="AC26" s="293"/>
      <c r="AD26" s="301"/>
      <c r="AF26" s="147"/>
      <c r="AG26" s="225"/>
      <c r="AI26" s="147"/>
      <c r="AJ26" s="225"/>
      <c r="AL26" s="169"/>
      <c r="AM26" s="293"/>
      <c r="AN26" s="301"/>
      <c r="AP26" s="327"/>
      <c r="AQ26" s="190"/>
      <c r="AS26" s="147"/>
      <c r="AT26" s="225"/>
      <c r="AX26" s="169">
        <v>0</v>
      </c>
      <c r="AY26" s="293">
        <v>1</v>
      </c>
      <c r="AZ26" s="301">
        <f>AY26*AX26</f>
        <v>0</v>
      </c>
      <c r="BB26" s="169">
        <v>0</v>
      </c>
      <c r="BC26" s="293">
        <v>1</v>
      </c>
      <c r="BD26" s="301">
        <f>BC26*BB26</f>
        <v>0</v>
      </c>
    </row>
    <row r="27" spans="2:56" s="7" customFormat="1" ht="13.15" x14ac:dyDescent="0.35">
      <c r="B27" s="189" t="s">
        <v>50</v>
      </c>
      <c r="C27" s="165"/>
      <c r="D27" s="188"/>
      <c r="E27" s="165"/>
      <c r="F27" s="187"/>
      <c r="G27" s="308"/>
      <c r="H27" s="305">
        <f>SUM(H23:H26)</f>
        <v>4666.7366999999995</v>
      </c>
      <c r="I27" s="172"/>
      <c r="J27" s="185"/>
      <c r="K27" s="306"/>
      <c r="L27" s="305">
        <f>SUM(L23:L26)</f>
        <v>4666.7366999999995</v>
      </c>
      <c r="M27" s="172"/>
      <c r="N27" s="161">
        <f t="shared" si="0"/>
        <v>0</v>
      </c>
      <c r="O27" s="160">
        <f t="shared" si="1"/>
        <v>0</v>
      </c>
      <c r="Q27" s="185"/>
      <c r="R27" s="306"/>
      <c r="S27" s="305">
        <f>SUM(S23:S26)</f>
        <v>4363.2408000000005</v>
      </c>
      <c r="T27" s="172"/>
      <c r="U27" s="161">
        <f t="shared" si="2"/>
        <v>-303.49589999999898</v>
      </c>
      <c r="V27" s="160">
        <f t="shared" si="3"/>
        <v>-6.5033859741861808E-2</v>
      </c>
      <c r="X27" s="185"/>
      <c r="Y27" s="306"/>
      <c r="Z27" s="307">
        <f>SUM(Z23:Z26)</f>
        <v>4343.0334000000003</v>
      </c>
      <c r="AA27" s="172"/>
      <c r="AB27" s="185"/>
      <c r="AC27" s="306"/>
      <c r="AD27" s="305">
        <f>SUM(AD23:AD26)</f>
        <v>4466.3765000000003</v>
      </c>
      <c r="AE27" s="172"/>
      <c r="AF27" s="161">
        <f t="shared" ref="AF27:AF48" si="4">AD27-Z27</f>
        <v>123.34310000000005</v>
      </c>
      <c r="AG27" s="160">
        <f t="shared" ref="AG27:AG48" si="5">IF((Z27)=0,"",(AF27/Z27))</f>
        <v>2.8400219072687777E-2</v>
      </c>
      <c r="AI27" s="161">
        <f t="shared" ref="AI27:AI46" si="6">AD27-AZ27</f>
        <v>-85.707599999999729</v>
      </c>
      <c r="AJ27" s="160">
        <f t="shared" ref="AJ27:AJ46" si="7">IF((AD27)=0,"",(AI27/AD27))</f>
        <v>-1.9189515259181514E-2</v>
      </c>
      <c r="AL27" s="185"/>
      <c r="AM27" s="306"/>
      <c r="AN27" s="305">
        <f>SUM(AN23:AN26)</f>
        <v>4615.3852999999999</v>
      </c>
      <c r="AO27" s="172"/>
      <c r="AP27" s="161">
        <f t="shared" ref="AP27:AP48" si="8">AN27-AD27</f>
        <v>149.00879999999961</v>
      </c>
      <c r="AQ27" s="160">
        <f t="shared" ref="AQ27:AQ48" si="9">IF((AD27)=0,"",(AP27/AD27))</f>
        <v>3.3362346412130636E-2</v>
      </c>
      <c r="AS27" s="161">
        <f t="shared" ref="AS27:AS46" si="10">AN27-BD27</f>
        <v>-62.163800000000265</v>
      </c>
      <c r="AT27" s="160">
        <f t="shared" ref="AT27:AT46" si="11">IF((AN27)=0,"",(AS27/AN27))</f>
        <v>-1.3468821335458226E-2</v>
      </c>
      <c r="AX27" s="185"/>
      <c r="AY27" s="306"/>
      <c r="AZ27" s="305">
        <f>SUM(AZ23:AZ26)</f>
        <v>4552.0841</v>
      </c>
      <c r="BA27" s="172"/>
      <c r="BB27" s="185"/>
      <c r="BC27" s="306"/>
      <c r="BD27" s="305">
        <f>SUM(BD23:BD26)</f>
        <v>4677.5491000000002</v>
      </c>
    </row>
    <row r="28" spans="2:56" s="6" customFormat="1" ht="25.5" hidden="1" x14ac:dyDescent="0.35">
      <c r="B28" s="180" t="s">
        <v>49</v>
      </c>
      <c r="D28" s="28" t="s">
        <v>91</v>
      </c>
      <c r="E28" s="27"/>
      <c r="F28" s="169">
        <v>-2.4400000000000002E-2</v>
      </c>
      <c r="G28" s="293">
        <f>$D$20</f>
        <v>1329</v>
      </c>
      <c r="H28" s="301">
        <f>G28*F28</f>
        <v>-32.427600000000005</v>
      </c>
      <c r="J28" s="169">
        <v>-2.4400000000000002E-2</v>
      </c>
      <c r="K28" s="293">
        <f>$G28</f>
        <v>1329</v>
      </c>
      <c r="L28" s="301">
        <f>K28*J28</f>
        <v>-32.427600000000005</v>
      </c>
      <c r="N28" s="147">
        <f t="shared" si="0"/>
        <v>0</v>
      </c>
      <c r="O28" s="170">
        <f t="shared" si="1"/>
        <v>0</v>
      </c>
      <c r="Q28" s="169">
        <v>0</v>
      </c>
      <c r="R28" s="293">
        <f>$D$20</f>
        <v>1329</v>
      </c>
      <c r="S28" s="301">
        <f t="shared" ref="S28:S34" si="12">R28*Q28</f>
        <v>0</v>
      </c>
      <c r="U28" s="147">
        <f t="shared" si="2"/>
        <v>32.427600000000005</v>
      </c>
      <c r="V28" s="170">
        <f t="shared" si="3"/>
        <v>-1</v>
      </c>
      <c r="X28" s="169">
        <v>0</v>
      </c>
      <c r="Y28" s="293">
        <f>$D$20</f>
        <v>1329</v>
      </c>
      <c r="Z28" s="302">
        <f t="shared" ref="Z28:Z34" si="13">Y28*X28</f>
        <v>0</v>
      </c>
      <c r="AB28" s="169">
        <v>0</v>
      </c>
      <c r="AC28" s="293">
        <f>$D$20</f>
        <v>1329</v>
      </c>
      <c r="AD28" s="301">
        <f t="shared" ref="AD28:AD34" si="14">AC28*AB28</f>
        <v>0</v>
      </c>
      <c r="AF28" s="147">
        <f t="shared" si="4"/>
        <v>0</v>
      </c>
      <c r="AG28" s="170" t="str">
        <f t="shared" si="5"/>
        <v/>
      </c>
      <c r="AI28" s="147">
        <f t="shared" si="6"/>
        <v>0</v>
      </c>
      <c r="AJ28" s="170" t="str">
        <f t="shared" si="7"/>
        <v/>
      </c>
      <c r="AL28" s="169">
        <v>0</v>
      </c>
      <c r="AM28" s="293">
        <f>$D$20</f>
        <v>1329</v>
      </c>
      <c r="AN28" s="301">
        <f t="shared" ref="AN28:AN34" si="15">AM28*AL28</f>
        <v>0</v>
      </c>
      <c r="AP28" s="147">
        <f t="shared" si="8"/>
        <v>0</v>
      </c>
      <c r="AQ28" s="170" t="str">
        <f t="shared" si="9"/>
        <v/>
      </c>
      <c r="AS28" s="147">
        <f t="shared" si="10"/>
        <v>0</v>
      </c>
      <c r="AT28" s="170" t="str">
        <f t="shared" si="11"/>
        <v/>
      </c>
      <c r="AX28" s="169">
        <f t="shared" ref="AX28:AX34" si="16">AB28</f>
        <v>0</v>
      </c>
      <c r="AY28" s="293">
        <f>$D$20</f>
        <v>1329</v>
      </c>
      <c r="AZ28" s="301">
        <f t="shared" ref="AZ28:AZ34" si="17">AY28*AX28</f>
        <v>0</v>
      </c>
      <c r="BB28" s="169">
        <f t="shared" ref="BB28:BB34" si="18">AX28</f>
        <v>0</v>
      </c>
      <c r="BC28" s="293">
        <f>$D$20</f>
        <v>1329</v>
      </c>
      <c r="BD28" s="301">
        <f t="shared" ref="BD28:BD34" si="19">BC28*BB28</f>
        <v>0</v>
      </c>
    </row>
    <row r="29" spans="2:56" s="6" customFormat="1" ht="25.5" x14ac:dyDescent="0.35">
      <c r="B29" s="180" t="s">
        <v>46</v>
      </c>
      <c r="D29" s="28" t="s">
        <v>91</v>
      </c>
      <c r="E29" s="27"/>
      <c r="F29" s="169"/>
      <c r="G29" s="293"/>
      <c r="H29" s="301">
        <f>G29*F29</f>
        <v>0</v>
      </c>
      <c r="I29" s="179"/>
      <c r="J29" s="169"/>
      <c r="K29" s="293">
        <f>K28</f>
        <v>1329</v>
      </c>
      <c r="L29" s="301">
        <f>K29*J29</f>
        <v>0</v>
      </c>
      <c r="M29" s="178"/>
      <c r="N29" s="147">
        <f t="shared" si="0"/>
        <v>0</v>
      </c>
      <c r="O29" s="170" t="str">
        <f t="shared" si="1"/>
        <v/>
      </c>
      <c r="Q29" s="169">
        <v>0.28367905423330569</v>
      </c>
      <c r="R29" s="293">
        <f>R28</f>
        <v>1329</v>
      </c>
      <c r="S29" s="301">
        <f t="shared" si="12"/>
        <v>377.00946307606324</v>
      </c>
      <c r="T29" s="178"/>
      <c r="U29" s="147">
        <f t="shared" si="2"/>
        <v>377.00946307606324</v>
      </c>
      <c r="V29" s="170" t="str">
        <f t="shared" si="3"/>
        <v/>
      </c>
      <c r="X29" s="169">
        <f>Q29</f>
        <v>0.28367905423330569</v>
      </c>
      <c r="Y29" s="293">
        <f>Y28</f>
        <v>1329</v>
      </c>
      <c r="Z29" s="302">
        <f t="shared" si="13"/>
        <v>377.00946307606324</v>
      </c>
      <c r="AA29" s="304"/>
      <c r="AB29" s="169">
        <f>X29</f>
        <v>0.28367905423330569</v>
      </c>
      <c r="AC29" s="293">
        <f>AC28</f>
        <v>1329</v>
      </c>
      <c r="AD29" s="301">
        <f t="shared" si="14"/>
        <v>377.00946307606324</v>
      </c>
      <c r="AE29" s="178"/>
      <c r="AF29" s="147">
        <f t="shared" si="4"/>
        <v>0</v>
      </c>
      <c r="AG29" s="170">
        <f t="shared" si="5"/>
        <v>0</v>
      </c>
      <c r="AI29" s="147">
        <f t="shared" si="6"/>
        <v>0</v>
      </c>
      <c r="AJ29" s="170">
        <f t="shared" si="7"/>
        <v>0</v>
      </c>
      <c r="AL29" s="169">
        <f>AB29</f>
        <v>0.28367905423330569</v>
      </c>
      <c r="AM29" s="293">
        <f>AM28</f>
        <v>1329</v>
      </c>
      <c r="AN29" s="301">
        <f t="shared" si="15"/>
        <v>377.00946307606324</v>
      </c>
      <c r="AO29" s="178"/>
      <c r="AP29" s="147">
        <f t="shared" si="8"/>
        <v>0</v>
      </c>
      <c r="AQ29" s="170">
        <f t="shared" si="9"/>
        <v>0</v>
      </c>
      <c r="AS29" s="147">
        <f t="shared" si="10"/>
        <v>0</v>
      </c>
      <c r="AT29" s="170">
        <f t="shared" si="11"/>
        <v>0</v>
      </c>
      <c r="AX29" s="169">
        <f t="shared" si="16"/>
        <v>0.28367905423330569</v>
      </c>
      <c r="AY29" s="293">
        <f>AY28</f>
        <v>1329</v>
      </c>
      <c r="AZ29" s="301">
        <f t="shared" si="17"/>
        <v>377.00946307606324</v>
      </c>
      <c r="BA29" s="178"/>
      <c r="BB29" s="169">
        <f t="shared" si="18"/>
        <v>0.28367905423330569</v>
      </c>
      <c r="BC29" s="293">
        <f>BC28</f>
        <v>1329</v>
      </c>
      <c r="BD29" s="301">
        <f t="shared" si="19"/>
        <v>377.00946307606324</v>
      </c>
    </row>
    <row r="30" spans="2:56" s="6" customFormat="1" ht="25.5" x14ac:dyDescent="0.35">
      <c r="B30" s="180" t="s">
        <v>47</v>
      </c>
      <c r="D30" s="28" t="s">
        <v>91</v>
      </c>
      <c r="E30" s="27"/>
      <c r="F30" s="169"/>
      <c r="G30" s="293"/>
      <c r="H30" s="301">
        <f>G30*F30</f>
        <v>0</v>
      </c>
      <c r="I30" s="179"/>
      <c r="J30" s="169"/>
      <c r="K30" s="293">
        <f>K28</f>
        <v>1329</v>
      </c>
      <c r="L30" s="301">
        <f>K30*J30</f>
        <v>0</v>
      </c>
      <c r="M30" s="178"/>
      <c r="N30" s="147">
        <f t="shared" si="0"/>
        <v>0</v>
      </c>
      <c r="O30" s="170" t="str">
        <f t="shared" si="1"/>
        <v/>
      </c>
      <c r="Q30" s="169">
        <v>0.60832107973776173</v>
      </c>
      <c r="R30" s="293">
        <f>R29</f>
        <v>1329</v>
      </c>
      <c r="S30" s="301">
        <f t="shared" si="12"/>
        <v>808.45871497148539</v>
      </c>
      <c r="T30" s="178"/>
      <c r="U30" s="147">
        <f t="shared" si="2"/>
        <v>808.45871497148539</v>
      </c>
      <c r="V30" s="170" t="str">
        <f t="shared" si="3"/>
        <v/>
      </c>
      <c r="X30" s="169">
        <f>Q30</f>
        <v>0.60832107973776173</v>
      </c>
      <c r="Y30" s="293">
        <f>Y29</f>
        <v>1329</v>
      </c>
      <c r="Z30" s="302">
        <f t="shared" si="13"/>
        <v>808.45871497148539</v>
      </c>
      <c r="AA30" s="304"/>
      <c r="AB30" s="169">
        <f>X30</f>
        <v>0.60832107973776173</v>
      </c>
      <c r="AC30" s="293">
        <f>AC29</f>
        <v>1329</v>
      </c>
      <c r="AD30" s="301">
        <f t="shared" si="14"/>
        <v>808.45871497148539</v>
      </c>
      <c r="AE30" s="178"/>
      <c r="AF30" s="147">
        <f t="shared" si="4"/>
        <v>0</v>
      </c>
      <c r="AG30" s="170">
        <f t="shared" si="5"/>
        <v>0</v>
      </c>
      <c r="AI30" s="147">
        <f t="shared" si="6"/>
        <v>0</v>
      </c>
      <c r="AJ30" s="170">
        <f t="shared" si="7"/>
        <v>0</v>
      </c>
      <c r="AL30" s="169">
        <f>AB30</f>
        <v>0.60832107973776173</v>
      </c>
      <c r="AM30" s="293">
        <f>AM29</f>
        <v>1329</v>
      </c>
      <c r="AN30" s="301">
        <f t="shared" si="15"/>
        <v>808.45871497148539</v>
      </c>
      <c r="AO30" s="178"/>
      <c r="AP30" s="147">
        <f t="shared" si="8"/>
        <v>0</v>
      </c>
      <c r="AQ30" s="170">
        <f t="shared" si="9"/>
        <v>0</v>
      </c>
      <c r="AS30" s="147">
        <f t="shared" si="10"/>
        <v>0</v>
      </c>
      <c r="AT30" s="170">
        <f t="shared" si="11"/>
        <v>0</v>
      </c>
      <c r="AX30" s="169">
        <f t="shared" si="16"/>
        <v>0.60832107973776173</v>
      </c>
      <c r="AY30" s="293">
        <f>AY29</f>
        <v>1329</v>
      </c>
      <c r="AZ30" s="301">
        <f t="shared" si="17"/>
        <v>808.45871497148539</v>
      </c>
      <c r="BA30" s="178"/>
      <c r="BB30" s="169">
        <f t="shared" si="18"/>
        <v>0.60832107973776173</v>
      </c>
      <c r="BC30" s="293">
        <f>BC29</f>
        <v>1329</v>
      </c>
      <c r="BD30" s="301">
        <f t="shared" si="19"/>
        <v>808.45871497148539</v>
      </c>
    </row>
    <row r="31" spans="2:56" s="6" customFormat="1" ht="38.25" x14ac:dyDescent="0.35">
      <c r="B31" s="180" t="str">
        <f>'App.2-W_(Resi)'!B31</f>
        <v>Deferral &amp; Variance Accounts Disposition Rate Rider for Group 2 DVAs (2015)</v>
      </c>
      <c r="D31" s="28" t="s">
        <v>91</v>
      </c>
      <c r="E31" s="27"/>
      <c r="F31" s="169"/>
      <c r="G31" s="293"/>
      <c r="H31" s="301"/>
      <c r="I31" s="179"/>
      <c r="J31" s="169"/>
      <c r="K31" s="293"/>
      <c r="L31" s="301"/>
      <c r="M31" s="178"/>
      <c r="N31" s="147"/>
      <c r="O31" s="170"/>
      <c r="Q31" s="169">
        <v>3.2989128324203733E-2</v>
      </c>
      <c r="R31" s="293">
        <f>R30</f>
        <v>1329</v>
      </c>
      <c r="S31" s="301">
        <f t="shared" si="12"/>
        <v>43.842551542866758</v>
      </c>
      <c r="T31" s="178"/>
      <c r="U31" s="147">
        <f t="shared" si="2"/>
        <v>43.842551542866758</v>
      </c>
      <c r="V31" s="170" t="str">
        <f t="shared" si="3"/>
        <v/>
      </c>
      <c r="X31" s="169">
        <f>Q31</f>
        <v>3.2989128324203733E-2</v>
      </c>
      <c r="Y31" s="293">
        <f>Y30</f>
        <v>1329</v>
      </c>
      <c r="Z31" s="302">
        <f t="shared" si="13"/>
        <v>43.842551542866758</v>
      </c>
      <c r="AA31" s="304"/>
      <c r="AB31" s="169">
        <f>X31</f>
        <v>3.2989128324203733E-2</v>
      </c>
      <c r="AC31" s="293">
        <f>AC30</f>
        <v>1329</v>
      </c>
      <c r="AD31" s="301">
        <f t="shared" si="14"/>
        <v>43.842551542866758</v>
      </c>
      <c r="AE31" s="178"/>
      <c r="AF31" s="147">
        <f t="shared" si="4"/>
        <v>0</v>
      </c>
      <c r="AG31" s="170">
        <f t="shared" si="5"/>
        <v>0</v>
      </c>
      <c r="AI31" s="147">
        <f t="shared" si="6"/>
        <v>0</v>
      </c>
      <c r="AJ31" s="170">
        <f t="shared" si="7"/>
        <v>0</v>
      </c>
      <c r="AL31" s="169">
        <f>AB31</f>
        <v>3.2989128324203733E-2</v>
      </c>
      <c r="AM31" s="293">
        <f>AM30</f>
        <v>1329</v>
      </c>
      <c r="AN31" s="301">
        <f t="shared" si="15"/>
        <v>43.842551542866758</v>
      </c>
      <c r="AO31" s="178"/>
      <c r="AP31" s="147">
        <f t="shared" si="8"/>
        <v>0</v>
      </c>
      <c r="AQ31" s="170">
        <f t="shared" si="9"/>
        <v>0</v>
      </c>
      <c r="AS31" s="147">
        <f t="shared" si="10"/>
        <v>0</v>
      </c>
      <c r="AT31" s="170">
        <f t="shared" si="11"/>
        <v>0</v>
      </c>
      <c r="AX31" s="169">
        <f t="shared" si="16"/>
        <v>3.2989128324203733E-2</v>
      </c>
      <c r="AY31" s="293">
        <f>AY30</f>
        <v>1329</v>
      </c>
      <c r="AZ31" s="301">
        <f t="shared" si="17"/>
        <v>43.842551542866758</v>
      </c>
      <c r="BA31" s="178"/>
      <c r="BB31" s="169">
        <f t="shared" si="18"/>
        <v>3.2989128324203733E-2</v>
      </c>
      <c r="BC31" s="293">
        <f>BC30</f>
        <v>1329</v>
      </c>
      <c r="BD31" s="301">
        <f t="shared" si="19"/>
        <v>43.842551542866758</v>
      </c>
    </row>
    <row r="32" spans="2:56" s="6" customFormat="1" ht="25.5" x14ac:dyDescent="0.35">
      <c r="B32" s="180" t="s">
        <v>45</v>
      </c>
      <c r="D32" s="28" t="s">
        <v>91</v>
      </c>
      <c r="E32" s="27"/>
      <c r="F32" s="169"/>
      <c r="G32" s="293"/>
      <c r="H32" s="301">
        <f>G32*F32</f>
        <v>0</v>
      </c>
      <c r="I32" s="179"/>
      <c r="J32" s="169"/>
      <c r="K32" s="293">
        <f>K29</f>
        <v>1329</v>
      </c>
      <c r="L32" s="301">
        <f>K32*J32</f>
        <v>0</v>
      </c>
      <c r="M32" s="178"/>
      <c r="N32" s="147">
        <f t="shared" ref="N32:N40" si="20">L32-H32</f>
        <v>0</v>
      </c>
      <c r="O32" s="170" t="str">
        <f t="shared" ref="O32:O40" si="21">IF((H32)=0,"",(N32/H32))</f>
        <v/>
      </c>
      <c r="Q32" s="169">
        <v>0.60832107973776173</v>
      </c>
      <c r="R32" s="293">
        <f>R29</f>
        <v>1329</v>
      </c>
      <c r="S32" s="301">
        <f t="shared" si="12"/>
        <v>808.45871497148539</v>
      </c>
      <c r="T32" s="178"/>
      <c r="U32" s="147">
        <f t="shared" si="2"/>
        <v>808.45871497148539</v>
      </c>
      <c r="V32" s="170" t="str">
        <f t="shared" si="3"/>
        <v/>
      </c>
      <c r="X32" s="169"/>
      <c r="Y32" s="293">
        <f>Y29</f>
        <v>1329</v>
      </c>
      <c r="Z32" s="302">
        <f t="shared" si="13"/>
        <v>0</v>
      </c>
      <c r="AA32" s="304"/>
      <c r="AB32" s="169">
        <f>'App. 2-Z_Tariff 2018'!D155+'App. 2-Z_Tariff 2018'!D157</f>
        <v>-0.79210000000000003</v>
      </c>
      <c r="AC32" s="293">
        <f>AC29</f>
        <v>1329</v>
      </c>
      <c r="AD32" s="301">
        <f t="shared" si="14"/>
        <v>-1052.7009</v>
      </c>
      <c r="AE32" s="178"/>
      <c r="AF32" s="327">
        <f t="shared" si="4"/>
        <v>-1052.7009</v>
      </c>
      <c r="AG32" s="170" t="str">
        <f t="shared" si="5"/>
        <v/>
      </c>
      <c r="AI32" s="147">
        <f t="shared" si="6"/>
        <v>0</v>
      </c>
      <c r="AJ32" s="170">
        <f t="shared" si="7"/>
        <v>0</v>
      </c>
      <c r="AL32" s="169"/>
      <c r="AM32" s="293">
        <f>AM29</f>
        <v>1329</v>
      </c>
      <c r="AN32" s="301">
        <f t="shared" si="15"/>
        <v>0</v>
      </c>
      <c r="AO32" s="178"/>
      <c r="AP32" s="147">
        <f t="shared" si="8"/>
        <v>1052.7009</v>
      </c>
      <c r="AQ32" s="224">
        <f t="shared" si="9"/>
        <v>-1</v>
      </c>
      <c r="AS32" s="147">
        <f t="shared" si="10"/>
        <v>1052.7009</v>
      </c>
      <c r="AT32" s="170" t="str">
        <f t="shared" si="11"/>
        <v/>
      </c>
      <c r="AX32" s="169">
        <f t="shared" si="16"/>
        <v>-0.79210000000000003</v>
      </c>
      <c r="AY32" s="293">
        <f>AY29</f>
        <v>1329</v>
      </c>
      <c r="AZ32" s="301">
        <f t="shared" si="17"/>
        <v>-1052.7009</v>
      </c>
      <c r="BA32" s="178"/>
      <c r="BB32" s="169">
        <f t="shared" si="18"/>
        <v>-0.79210000000000003</v>
      </c>
      <c r="BC32" s="293">
        <f>BC29</f>
        <v>1329</v>
      </c>
      <c r="BD32" s="301">
        <f t="shared" si="19"/>
        <v>-1052.7009</v>
      </c>
    </row>
    <row r="33" spans="2:56" s="6" customFormat="1" ht="25.5" x14ac:dyDescent="0.35">
      <c r="B33" s="180" t="s">
        <v>44</v>
      </c>
      <c r="D33" s="28" t="s">
        <v>91</v>
      </c>
      <c r="E33" s="27"/>
      <c r="F33" s="169"/>
      <c r="G33" s="293"/>
      <c r="H33" s="301">
        <f>G33*F33</f>
        <v>0</v>
      </c>
      <c r="I33" s="179"/>
      <c r="J33" s="169"/>
      <c r="K33" s="293">
        <f>K29</f>
        <v>1329</v>
      </c>
      <c r="L33" s="301">
        <f>K33*J33</f>
        <v>0</v>
      </c>
      <c r="M33" s="178"/>
      <c r="N33" s="147">
        <f t="shared" si="20"/>
        <v>0</v>
      </c>
      <c r="O33" s="170" t="str">
        <f t="shared" si="21"/>
        <v/>
      </c>
      <c r="Q33" s="169">
        <v>3.2989128324203733E-2</v>
      </c>
      <c r="R33" s="293">
        <f>R32</f>
        <v>1329</v>
      </c>
      <c r="S33" s="301">
        <f t="shared" si="12"/>
        <v>43.842551542866758</v>
      </c>
      <c r="T33" s="178"/>
      <c r="U33" s="147">
        <f t="shared" si="2"/>
        <v>43.842551542866758</v>
      </c>
      <c r="V33" s="170" t="str">
        <f t="shared" si="3"/>
        <v/>
      </c>
      <c r="X33" s="169"/>
      <c r="Y33" s="293">
        <f>Y32</f>
        <v>1329</v>
      </c>
      <c r="Z33" s="302">
        <f t="shared" si="13"/>
        <v>0</v>
      </c>
      <c r="AA33" s="304"/>
      <c r="AB33" s="169">
        <f>'App. 2-Z_Tariff 2018'!D156</f>
        <v>-1.9E-3</v>
      </c>
      <c r="AC33" s="293">
        <f>AC32</f>
        <v>1329</v>
      </c>
      <c r="AD33" s="301">
        <f t="shared" si="14"/>
        <v>-2.5251000000000001</v>
      </c>
      <c r="AE33" s="178"/>
      <c r="AF33" s="147">
        <f t="shared" si="4"/>
        <v>-2.5251000000000001</v>
      </c>
      <c r="AG33" s="170" t="str">
        <f t="shared" si="5"/>
        <v/>
      </c>
      <c r="AI33" s="147">
        <f t="shared" si="6"/>
        <v>0</v>
      </c>
      <c r="AJ33" s="190">
        <f t="shared" si="7"/>
        <v>0</v>
      </c>
      <c r="AL33" s="169"/>
      <c r="AM33" s="293">
        <f>AM32</f>
        <v>1329</v>
      </c>
      <c r="AN33" s="301">
        <f t="shared" si="15"/>
        <v>0</v>
      </c>
      <c r="AO33" s="178"/>
      <c r="AP33" s="147">
        <f t="shared" si="8"/>
        <v>2.5251000000000001</v>
      </c>
      <c r="AQ33" s="224">
        <f t="shared" si="9"/>
        <v>-1</v>
      </c>
      <c r="AS33" s="147">
        <f t="shared" si="10"/>
        <v>2.5251000000000001</v>
      </c>
      <c r="AT33" s="190" t="str">
        <f t="shared" si="11"/>
        <v/>
      </c>
      <c r="AX33" s="169">
        <f t="shared" si="16"/>
        <v>-1.9E-3</v>
      </c>
      <c r="AY33" s="293">
        <f>AY32</f>
        <v>1329</v>
      </c>
      <c r="AZ33" s="301">
        <f t="shared" si="17"/>
        <v>-2.5251000000000001</v>
      </c>
      <c r="BA33" s="178"/>
      <c r="BB33" s="169">
        <f t="shared" si="18"/>
        <v>-1.9E-3</v>
      </c>
      <c r="BC33" s="293">
        <f>BC32</f>
        <v>1329</v>
      </c>
      <c r="BD33" s="301">
        <f t="shared" si="19"/>
        <v>-2.5251000000000001</v>
      </c>
    </row>
    <row r="34" spans="2:56" s="6" customFormat="1" x14ac:dyDescent="0.35">
      <c r="B34" s="148" t="s">
        <v>42</v>
      </c>
      <c r="D34" s="28" t="s">
        <v>13</v>
      </c>
      <c r="E34" s="27"/>
      <c r="F34" s="176">
        <f>IF(ISBLANK($D$16)=TRUE, 0, IF($D$16="TOU", 0.64*F44+0.18*F45+0.18*F46, IF(AND($D$16="non-TOU", G48&gt;0), F48,F47)))</f>
        <v>8.2460000000000006E-2</v>
      </c>
      <c r="G34" s="294">
        <f>$D$19*(1+F63)-$D$19</f>
        <v>25868.498999999953</v>
      </c>
      <c r="H34" s="301">
        <f>G34*F34</f>
        <v>2133.116427539996</v>
      </c>
      <c r="J34" s="176">
        <f>IF(ISBLANK($D$16)=TRUE, 0, IF($D$16="TOU", 0.64*J44+0.18*J45+0.18*J46, IF(AND($D$16="non-TOU", K48&gt;0), J48,J47)))</f>
        <v>8.2460000000000006E-2</v>
      </c>
      <c r="K34" s="294">
        <f>$D$19*(1+J63)-$D$19</f>
        <v>25868.498999999953</v>
      </c>
      <c r="L34" s="301">
        <f>K34*J34</f>
        <v>2133.116427539996</v>
      </c>
      <c r="N34" s="147">
        <f t="shared" si="20"/>
        <v>0</v>
      </c>
      <c r="O34" s="170">
        <f t="shared" si="21"/>
        <v>0</v>
      </c>
      <c r="Q34" s="176">
        <f>IF(ISBLANK($D$16)=TRUE, 0, IF($D$16="TOU", 0.64*Q44+0.18*Q45+0.18*Q46, IF(AND($D$16="non-TOU", R48&gt;0), Q48,Q47)))</f>
        <v>8.2460000000000006E-2</v>
      </c>
      <c r="R34" s="294">
        <f>$D$19*(1+Q63)-$D$19</f>
        <v>29266.79684864718</v>
      </c>
      <c r="S34" s="301">
        <f t="shared" si="12"/>
        <v>2413.3400681394464</v>
      </c>
      <c r="U34" s="147">
        <f t="shared" si="2"/>
        <v>280.22364059945039</v>
      </c>
      <c r="V34" s="170">
        <f t="shared" si="3"/>
        <v>0.13136818833776301</v>
      </c>
      <c r="X34" s="176">
        <f>IF(ISBLANK($D$16)=TRUE, 0, IF($D$16="TOU", 0.64*X44+0.18*X45+0.18*X46, IF(AND($D$16="non-TOU", Y48&gt;0), X48,X47)))</f>
        <v>8.2460000000000006E-2</v>
      </c>
      <c r="Y34" s="294">
        <f>$D$19*(1+X63)-$D$19</f>
        <v>29266.79684864718</v>
      </c>
      <c r="Z34" s="302">
        <f t="shared" si="13"/>
        <v>2413.3400681394464</v>
      </c>
      <c r="AB34" s="176">
        <f>IF(ISBLANK($D$16)=TRUE, 0, IF($D$16="TOU", 0.64*AB44+0.18*AB45+0.18*AB46, IF(AND($D$16="non-TOU", AC48&gt;0), AB48,AB47)))</f>
        <v>8.2460000000000006E-2</v>
      </c>
      <c r="AC34" s="294">
        <f>$D$19*(1+AB63)-$D$19</f>
        <v>29237.419800000032</v>
      </c>
      <c r="AD34" s="301">
        <f t="shared" si="14"/>
        <v>2410.9176367080026</v>
      </c>
      <c r="AF34" s="147">
        <f t="shared" si="4"/>
        <v>-2.4224314314437834</v>
      </c>
      <c r="AG34" s="170">
        <f t="shared" si="5"/>
        <v>-1.0037671289779503E-3</v>
      </c>
      <c r="AI34" s="147">
        <f t="shared" si="6"/>
        <v>-2.4224314314437834</v>
      </c>
      <c r="AJ34" s="170">
        <f t="shared" si="7"/>
        <v>-1.0047756897873551E-3</v>
      </c>
      <c r="AL34" s="176">
        <f>IF(ISBLANK($D$16)=TRUE, 0, IF($D$16="TOU", 0.64*AL44+0.18*AL45+0.18*AL46, IF(AND($D$16="non-TOU", AM48&gt;0), AL48,AL47)))</f>
        <v>8.2460000000000006E-2</v>
      </c>
      <c r="AM34" s="294">
        <f>$D$19*(1+AL63)-$D$19</f>
        <v>29237.419800000032</v>
      </c>
      <c r="AN34" s="301">
        <f t="shared" si="15"/>
        <v>2410.9176367080026</v>
      </c>
      <c r="AP34" s="147">
        <f t="shared" si="8"/>
        <v>0</v>
      </c>
      <c r="AQ34" s="170">
        <f t="shared" si="9"/>
        <v>0</v>
      </c>
      <c r="AS34" s="147">
        <f t="shared" si="10"/>
        <v>-2.4224314314437834</v>
      </c>
      <c r="AT34" s="170">
        <f t="shared" si="11"/>
        <v>-1.0047756897873551E-3</v>
      </c>
      <c r="AX34" s="176">
        <f t="shared" si="16"/>
        <v>8.2460000000000006E-2</v>
      </c>
      <c r="AY34" s="294">
        <f>$D$19*(1+AX63)-$D$19</f>
        <v>29266.79684864718</v>
      </c>
      <c r="AZ34" s="301">
        <f t="shared" si="17"/>
        <v>2413.3400681394464</v>
      </c>
      <c r="BB34" s="176">
        <f t="shared" si="18"/>
        <v>8.2460000000000006E-2</v>
      </c>
      <c r="BC34" s="294">
        <f>$D$19*(1+BB63)-$D$19</f>
        <v>29266.79684864718</v>
      </c>
      <c r="BD34" s="301">
        <f t="shared" si="19"/>
        <v>2413.3400681394464</v>
      </c>
    </row>
    <row r="35" spans="2:56" ht="26.25" x14ac:dyDescent="0.35">
      <c r="B35" s="167" t="s">
        <v>40</v>
      </c>
      <c r="C35" s="174"/>
      <c r="D35" s="175"/>
      <c r="E35" s="174"/>
      <c r="F35" s="173"/>
      <c r="G35" s="300"/>
      <c r="H35" s="296">
        <f>SUM(H28:H34)+H27</f>
        <v>6767.4255275399955</v>
      </c>
      <c r="I35" s="172"/>
      <c r="J35" s="163"/>
      <c r="K35" s="303"/>
      <c r="L35" s="296">
        <f>SUM(L28:L34)+L27</f>
        <v>6767.4255275399955</v>
      </c>
      <c r="M35" s="172"/>
      <c r="N35" s="161">
        <f t="shared" si="20"/>
        <v>0</v>
      </c>
      <c r="O35" s="160">
        <f t="shared" si="21"/>
        <v>0</v>
      </c>
      <c r="Q35" s="163"/>
      <c r="R35" s="303"/>
      <c r="S35" s="296">
        <f>SUM(S28:S34)+S27</f>
        <v>8858.1928642442144</v>
      </c>
      <c r="T35" s="172"/>
      <c r="U35" s="161">
        <f t="shared" si="2"/>
        <v>2090.7673367042189</v>
      </c>
      <c r="V35" s="160">
        <f t="shared" si="3"/>
        <v>0.30894574727063556</v>
      </c>
      <c r="X35" s="163"/>
      <c r="Y35" s="303"/>
      <c r="Z35" s="299">
        <f>SUM(Z28:Z34)+Z27</f>
        <v>7985.6841977298618</v>
      </c>
      <c r="AA35" s="172"/>
      <c r="AB35" s="163"/>
      <c r="AC35" s="303"/>
      <c r="AD35" s="296">
        <f>SUM(AD28:AD34)+AD27</f>
        <v>7051.3788662984189</v>
      </c>
      <c r="AE35" s="172"/>
      <c r="AF35" s="161">
        <f t="shared" si="4"/>
        <v>-934.30533143144294</v>
      </c>
      <c r="AG35" s="160">
        <f t="shared" si="5"/>
        <v>-0.11699753061823349</v>
      </c>
      <c r="AI35" s="161">
        <f t="shared" si="6"/>
        <v>-88.130031431443058</v>
      </c>
      <c r="AJ35" s="160">
        <f t="shared" si="7"/>
        <v>-1.2498269218330402E-2</v>
      </c>
      <c r="AL35" s="163"/>
      <c r="AM35" s="303"/>
      <c r="AN35" s="296">
        <f>SUM(AN28:AN34)+AN27</f>
        <v>8255.6136662984172</v>
      </c>
      <c r="AO35" s="172"/>
      <c r="AP35" s="161">
        <f t="shared" si="8"/>
        <v>1204.2347999999984</v>
      </c>
      <c r="AQ35" s="160">
        <f t="shared" si="9"/>
        <v>0.17078004498603186</v>
      </c>
      <c r="AS35" s="161">
        <f t="shared" si="10"/>
        <v>990.63976856855516</v>
      </c>
      <c r="AT35" s="160">
        <f t="shared" si="11"/>
        <v>0.11999589716905078</v>
      </c>
      <c r="AX35" s="163"/>
      <c r="AY35" s="303"/>
      <c r="AZ35" s="296">
        <f>SUM(AZ28:AZ34)+AZ27</f>
        <v>7139.5088977298619</v>
      </c>
      <c r="BA35" s="172"/>
      <c r="BB35" s="163"/>
      <c r="BC35" s="303"/>
      <c r="BD35" s="296">
        <f>SUM(BD28:BD34)+BD27</f>
        <v>7264.9738977298621</v>
      </c>
    </row>
    <row r="36" spans="2:56" s="6" customFormat="1" ht="20.25" customHeight="1" x14ac:dyDescent="0.35">
      <c r="B36" s="6" t="s">
        <v>39</v>
      </c>
      <c r="D36" s="28" t="s">
        <v>91</v>
      </c>
      <c r="E36" s="27"/>
      <c r="F36" s="169">
        <v>3.1669</v>
      </c>
      <c r="G36" s="293">
        <f>$D$20</f>
        <v>1329</v>
      </c>
      <c r="H36" s="301">
        <f>G36*F36</f>
        <v>4208.8100999999997</v>
      </c>
      <c r="J36" s="169">
        <f>F36</f>
        <v>3.1669</v>
      </c>
      <c r="K36" s="295">
        <f>$G36</f>
        <v>1329</v>
      </c>
      <c r="L36" s="301">
        <f>K36*J36</f>
        <v>4208.8100999999997</v>
      </c>
      <c r="N36" s="147">
        <f t="shared" si="20"/>
        <v>0</v>
      </c>
      <c r="O36" s="170">
        <f t="shared" si="21"/>
        <v>0</v>
      </c>
      <c r="Q36" s="169">
        <v>3.1194999999999999</v>
      </c>
      <c r="R36" s="295">
        <f>$G36</f>
        <v>1329</v>
      </c>
      <c r="S36" s="301">
        <f>R36*Q36</f>
        <v>4145.8154999999997</v>
      </c>
      <c r="U36" s="147">
        <f t="shared" si="2"/>
        <v>-62.994599999999991</v>
      </c>
      <c r="V36" s="170">
        <f t="shared" si="3"/>
        <v>-1.496731819760649E-2</v>
      </c>
      <c r="X36" s="169">
        <v>3.1993</v>
      </c>
      <c r="Y36" s="295">
        <f>$G36</f>
        <v>1329</v>
      </c>
      <c r="Z36" s="302">
        <f>Y36*X36</f>
        <v>4251.8697000000002</v>
      </c>
      <c r="AB36" s="169">
        <f>'App. 2-Z_Tariff 2018'!$D$158</f>
        <v>3.1194999999999999</v>
      </c>
      <c r="AC36" s="295">
        <f>$G36</f>
        <v>1329</v>
      </c>
      <c r="AD36" s="301">
        <f>AC36*AB36</f>
        <v>4145.8154999999997</v>
      </c>
      <c r="AF36" s="147">
        <f t="shared" si="4"/>
        <v>-106.05420000000049</v>
      </c>
      <c r="AG36" s="170">
        <f t="shared" si="5"/>
        <v>-2.4942956271684545E-2</v>
      </c>
      <c r="AI36" s="147">
        <f t="shared" si="6"/>
        <v>0</v>
      </c>
      <c r="AJ36" s="170">
        <f t="shared" si="7"/>
        <v>0</v>
      </c>
      <c r="AL36" s="169">
        <f>'App. 2-Z_Tariff 2019'!$D$144</f>
        <v>3.1194999999999999</v>
      </c>
      <c r="AM36" s="295">
        <f>$G36</f>
        <v>1329</v>
      </c>
      <c r="AN36" s="301">
        <f>AM36*AL36</f>
        <v>4145.8154999999997</v>
      </c>
      <c r="AP36" s="147">
        <f t="shared" si="8"/>
        <v>0</v>
      </c>
      <c r="AQ36" s="170">
        <f t="shared" si="9"/>
        <v>0</v>
      </c>
      <c r="AS36" s="147">
        <f t="shared" si="10"/>
        <v>0</v>
      </c>
      <c r="AT36" s="170">
        <f t="shared" si="11"/>
        <v>0</v>
      </c>
      <c r="AX36" s="169">
        <f>AB36</f>
        <v>3.1194999999999999</v>
      </c>
      <c r="AY36" s="295">
        <f>$G36</f>
        <v>1329</v>
      </c>
      <c r="AZ36" s="301">
        <f>AY36*AX36</f>
        <v>4145.8154999999997</v>
      </c>
      <c r="BB36" s="169">
        <f>AX36</f>
        <v>3.1194999999999999</v>
      </c>
      <c r="BC36" s="295">
        <f>$G36</f>
        <v>1329</v>
      </c>
      <c r="BD36" s="301">
        <f>BC36*BB36</f>
        <v>4145.8154999999997</v>
      </c>
    </row>
    <row r="37" spans="2:56" s="6" customFormat="1" ht="25.5" x14ac:dyDescent="0.35">
      <c r="B37" s="156" t="s">
        <v>38</v>
      </c>
      <c r="D37" s="28" t="s">
        <v>91</v>
      </c>
      <c r="E37" s="27"/>
      <c r="F37" s="169">
        <v>2.3593999999999999</v>
      </c>
      <c r="G37" s="293">
        <f>G36</f>
        <v>1329</v>
      </c>
      <c r="H37" s="301">
        <f>G37*F37</f>
        <v>3135.6426000000001</v>
      </c>
      <c r="J37" s="169">
        <f>F37</f>
        <v>2.3593999999999999</v>
      </c>
      <c r="K37" s="295">
        <f>$G37</f>
        <v>1329</v>
      </c>
      <c r="L37" s="301">
        <f>K37*J37</f>
        <v>3135.6426000000001</v>
      </c>
      <c r="N37" s="147">
        <f t="shared" si="20"/>
        <v>0</v>
      </c>
      <c r="O37" s="170">
        <f t="shared" si="21"/>
        <v>0</v>
      </c>
      <c r="Q37" s="169">
        <v>2.8917000000000002</v>
      </c>
      <c r="R37" s="295">
        <f>$G37</f>
        <v>1329</v>
      </c>
      <c r="S37" s="301">
        <f>R37*Q37</f>
        <v>3843.0693000000001</v>
      </c>
      <c r="U37" s="147">
        <f t="shared" si="2"/>
        <v>707.42669999999998</v>
      </c>
      <c r="V37" s="170">
        <f t="shared" si="3"/>
        <v>0.22560820547596847</v>
      </c>
      <c r="X37" s="169">
        <v>2.5493999999999999</v>
      </c>
      <c r="Y37" s="295">
        <f>$G37</f>
        <v>1329</v>
      </c>
      <c r="Z37" s="302">
        <f>Y37*X37</f>
        <v>3388.1525999999999</v>
      </c>
      <c r="AB37" s="169">
        <f>'App. 2-Z_Tariff 2018'!$D$159</f>
        <v>2.8917000000000002</v>
      </c>
      <c r="AC37" s="295">
        <f>$G37</f>
        <v>1329</v>
      </c>
      <c r="AD37" s="301">
        <f>AC37*AB37</f>
        <v>3843.0693000000001</v>
      </c>
      <c r="AF37" s="147">
        <f t="shared" si="4"/>
        <v>454.91670000000022</v>
      </c>
      <c r="AG37" s="170">
        <f t="shared" si="5"/>
        <v>0.13426688632619446</v>
      </c>
      <c r="AI37" s="147">
        <f t="shared" si="6"/>
        <v>0</v>
      </c>
      <c r="AJ37" s="170">
        <f t="shared" si="7"/>
        <v>0</v>
      </c>
      <c r="AL37" s="169">
        <f>'App. 2-Z_Tariff 2019'!$D$145</f>
        <v>2.8917000000000002</v>
      </c>
      <c r="AM37" s="295">
        <f>$G37</f>
        <v>1329</v>
      </c>
      <c r="AN37" s="301">
        <f>AM37*AL37</f>
        <v>3843.0693000000001</v>
      </c>
      <c r="AP37" s="147">
        <f t="shared" si="8"/>
        <v>0</v>
      </c>
      <c r="AQ37" s="170">
        <f t="shared" si="9"/>
        <v>0</v>
      </c>
      <c r="AS37" s="147">
        <f t="shared" si="10"/>
        <v>0</v>
      </c>
      <c r="AT37" s="170">
        <f t="shared" si="11"/>
        <v>0</v>
      </c>
      <c r="AX37" s="169">
        <f>AB37</f>
        <v>2.8917000000000002</v>
      </c>
      <c r="AY37" s="295">
        <f>$G37</f>
        <v>1329</v>
      </c>
      <c r="AZ37" s="301">
        <f>AY37*AX37</f>
        <v>3843.0693000000001</v>
      </c>
      <c r="BB37" s="169">
        <f>AX37</f>
        <v>2.8917000000000002</v>
      </c>
      <c r="BC37" s="295">
        <f>$G37</f>
        <v>1329</v>
      </c>
      <c r="BD37" s="301">
        <f>BC37*BB37</f>
        <v>3843.0693000000001</v>
      </c>
    </row>
    <row r="38" spans="2:56" ht="26.25" x14ac:dyDescent="0.35">
      <c r="B38" s="167" t="s">
        <v>37</v>
      </c>
      <c r="C38" s="165"/>
      <c r="D38" s="166"/>
      <c r="E38" s="165"/>
      <c r="F38" s="164"/>
      <c r="G38" s="300"/>
      <c r="H38" s="296">
        <f>SUM(H35:H37)</f>
        <v>14111.878227539994</v>
      </c>
      <c r="I38" s="162"/>
      <c r="J38" s="159"/>
      <c r="K38" s="297"/>
      <c r="L38" s="296">
        <f>SUM(L35:L37)</f>
        <v>14111.878227539994</v>
      </c>
      <c r="M38" s="162"/>
      <c r="N38" s="161">
        <f t="shared" si="20"/>
        <v>0</v>
      </c>
      <c r="O38" s="160">
        <f t="shared" si="21"/>
        <v>0</v>
      </c>
      <c r="Q38" s="159"/>
      <c r="R38" s="297"/>
      <c r="S38" s="296">
        <f>SUM(S35:S37)</f>
        <v>16847.077664244214</v>
      </c>
      <c r="T38" s="162"/>
      <c r="U38" s="161">
        <f t="shared" si="2"/>
        <v>2735.1994367042207</v>
      </c>
      <c r="V38" s="160">
        <f t="shared" si="3"/>
        <v>0.19382249425638826</v>
      </c>
      <c r="X38" s="159"/>
      <c r="Y38" s="297"/>
      <c r="Z38" s="299">
        <f>SUM(Z35:Z37)</f>
        <v>15625.706497729861</v>
      </c>
      <c r="AA38" s="162"/>
      <c r="AB38" s="159"/>
      <c r="AC38" s="297"/>
      <c r="AD38" s="296">
        <f>SUM(AD35:AD37)</f>
        <v>15040.263666298419</v>
      </c>
      <c r="AE38" s="162"/>
      <c r="AF38" s="161">
        <f t="shared" si="4"/>
        <v>-585.44283143144276</v>
      </c>
      <c r="AG38" s="160">
        <f t="shared" si="5"/>
        <v>-3.7466647125139411E-2</v>
      </c>
      <c r="AI38" s="161">
        <f t="shared" si="6"/>
        <v>-88.130031431443058</v>
      </c>
      <c r="AJ38" s="160">
        <f t="shared" si="7"/>
        <v>-5.8596068118753177E-3</v>
      </c>
      <c r="AL38" s="159"/>
      <c r="AM38" s="297"/>
      <c r="AN38" s="296">
        <f>SUM(AN35:AN37)</f>
        <v>16244.498466298417</v>
      </c>
      <c r="AO38" s="162"/>
      <c r="AP38" s="161">
        <f t="shared" si="8"/>
        <v>1204.2347999999984</v>
      </c>
      <c r="AQ38" s="160">
        <f t="shared" si="9"/>
        <v>8.00673995295971E-2</v>
      </c>
      <c r="AS38" s="161">
        <f t="shared" si="10"/>
        <v>990.63976856855516</v>
      </c>
      <c r="AT38" s="160">
        <f t="shared" si="11"/>
        <v>6.0983093483851281E-2</v>
      </c>
      <c r="AX38" s="159"/>
      <c r="AY38" s="297"/>
      <c r="AZ38" s="296">
        <f>SUM(AZ35:AZ37)</f>
        <v>15128.393697729862</v>
      </c>
      <c r="BA38" s="162"/>
      <c r="BB38" s="159"/>
      <c r="BC38" s="297"/>
      <c r="BD38" s="296">
        <f>SUM(BD35:BD37)</f>
        <v>15253.858697729862</v>
      </c>
    </row>
    <row r="39" spans="2:56" s="6" customFormat="1" ht="25.5" x14ac:dyDescent="0.35">
      <c r="B39" s="156" t="s">
        <v>36</v>
      </c>
      <c r="D39" s="28" t="s">
        <v>13</v>
      </c>
      <c r="E39" s="27"/>
      <c r="F39" s="139">
        <v>4.4000000000000003E-3</v>
      </c>
      <c r="G39" s="294">
        <f>$D$19*(1+F63)</f>
        <v>627461.49899999995</v>
      </c>
      <c r="H39" s="288">
        <f>G39*F39</f>
        <v>2760.8305955999999</v>
      </c>
      <c r="J39" s="139">
        <v>4.4000000000000003E-3</v>
      </c>
      <c r="K39" s="294">
        <f>$D$19*(1+J63)</f>
        <v>627461.49899999995</v>
      </c>
      <c r="L39" s="288">
        <f>K39*J39</f>
        <v>2760.8305955999999</v>
      </c>
      <c r="N39" s="147">
        <f t="shared" si="20"/>
        <v>0</v>
      </c>
      <c r="O39" s="140">
        <f t="shared" si="21"/>
        <v>0</v>
      </c>
      <c r="Q39" s="139">
        <v>3.5999999999999999E-3</v>
      </c>
      <c r="R39" s="294">
        <f>$D$19*(1+Q63)</f>
        <v>630859.79684864718</v>
      </c>
      <c r="S39" s="288">
        <f t="shared" ref="S39:S48" si="22">R39*Q39</f>
        <v>2271.09526865513</v>
      </c>
      <c r="U39" s="147">
        <f t="shared" si="2"/>
        <v>-489.73532694486994</v>
      </c>
      <c r="V39" s="140">
        <f t="shared" si="3"/>
        <v>-0.17738695294284718</v>
      </c>
      <c r="X39" s="139">
        <v>3.5999999999999999E-3</v>
      </c>
      <c r="Y39" s="294">
        <f>$D$19*(1+X63)</f>
        <v>630859.79684864718</v>
      </c>
      <c r="Z39" s="290">
        <f t="shared" ref="Z39:Z48" si="23">Y39*X39</f>
        <v>2271.09526865513</v>
      </c>
      <c r="AB39" s="139">
        <v>3.5999999999999999E-3</v>
      </c>
      <c r="AC39" s="294">
        <f>$D$19*(1+AB63)</f>
        <v>630830.41980000003</v>
      </c>
      <c r="AD39" s="288">
        <f t="shared" ref="AD39:AD48" si="24">AC39*AB39</f>
        <v>2270.98951128</v>
      </c>
      <c r="AF39" s="147">
        <f t="shared" si="4"/>
        <v>-0.10575737512999694</v>
      </c>
      <c r="AG39" s="140">
        <f t="shared" si="5"/>
        <v>-4.656668374489771E-5</v>
      </c>
      <c r="AI39" s="147">
        <f t="shared" si="6"/>
        <v>-0.10575737512999694</v>
      </c>
      <c r="AJ39" s="140">
        <f t="shared" si="7"/>
        <v>-4.656885230191522E-5</v>
      </c>
      <c r="AL39" s="139">
        <v>3.5999999999999999E-3</v>
      </c>
      <c r="AM39" s="294">
        <f>$D$19*(1+AL63)</f>
        <v>630830.41980000003</v>
      </c>
      <c r="AN39" s="288">
        <f t="shared" ref="AN39:AN48" si="25">AM39*AL39</f>
        <v>2270.98951128</v>
      </c>
      <c r="AP39" s="147">
        <f t="shared" si="8"/>
        <v>0</v>
      </c>
      <c r="AQ39" s="140">
        <f t="shared" si="9"/>
        <v>0</v>
      </c>
      <c r="AS39" s="147">
        <f t="shared" si="10"/>
        <v>-0.10575737512999694</v>
      </c>
      <c r="AT39" s="140">
        <f t="shared" si="11"/>
        <v>-4.656885230191522E-5</v>
      </c>
      <c r="AX39" s="139">
        <f t="shared" ref="AX39:AX46" si="26">AB39</f>
        <v>3.5999999999999999E-3</v>
      </c>
      <c r="AY39" s="294">
        <f>$D$19*(1+AX63)</f>
        <v>630859.79684864718</v>
      </c>
      <c r="AZ39" s="288">
        <f t="shared" ref="AZ39:AZ48" si="27">AY39*AX39</f>
        <v>2271.09526865513</v>
      </c>
      <c r="BB39" s="139">
        <f t="shared" ref="BB39:BB46" si="28">AX39</f>
        <v>3.5999999999999999E-3</v>
      </c>
      <c r="BC39" s="294">
        <f>$D$19*(1+BB63)</f>
        <v>630859.79684864718</v>
      </c>
      <c r="BD39" s="288">
        <f t="shared" ref="BD39:BD48" si="29">BC39*BB39</f>
        <v>2271.09526865513</v>
      </c>
    </row>
    <row r="40" spans="2:56" s="6" customFormat="1" ht="25.5" x14ac:dyDescent="0.35">
      <c r="B40" s="156" t="s">
        <v>35</v>
      </c>
      <c r="D40" s="28" t="s">
        <v>13</v>
      </c>
      <c r="E40" s="27"/>
      <c r="F40" s="139">
        <v>1.2999999999999999E-3</v>
      </c>
      <c r="G40" s="294">
        <f>G39</f>
        <v>627461.49899999995</v>
      </c>
      <c r="H40" s="288">
        <f>G40*F40</f>
        <v>815.69994869999994</v>
      </c>
      <c r="J40" s="139">
        <v>1.2999999999999999E-3</v>
      </c>
      <c r="K40" s="294">
        <f>K39</f>
        <v>627461.49899999995</v>
      </c>
      <c r="L40" s="288">
        <f>K40*J40</f>
        <v>815.69994869999994</v>
      </c>
      <c r="N40" s="147">
        <f t="shared" si="20"/>
        <v>0</v>
      </c>
      <c r="O40" s="140">
        <f t="shared" si="21"/>
        <v>0</v>
      </c>
      <c r="Q40" s="139">
        <v>1.2999999999999999E-3</v>
      </c>
      <c r="R40" s="294">
        <f>R39</f>
        <v>630859.79684864718</v>
      </c>
      <c r="S40" s="288">
        <f t="shared" si="22"/>
        <v>820.11773590324128</v>
      </c>
      <c r="U40" s="147">
        <f t="shared" si="2"/>
        <v>4.4177872032413461</v>
      </c>
      <c r="V40" s="140">
        <f t="shared" si="3"/>
        <v>5.4159464031867067E-3</v>
      </c>
      <c r="X40" s="139">
        <v>2.0999999999999999E-3</v>
      </c>
      <c r="Y40" s="294">
        <f>Y39</f>
        <v>630859.79684864718</v>
      </c>
      <c r="Z40" s="290">
        <f t="shared" si="23"/>
        <v>1324.8055733821591</v>
      </c>
      <c r="AB40" s="139">
        <f>'App. 2-Z_Tariff 2018'!$D$164</f>
        <v>2.9999999999999997E-4</v>
      </c>
      <c r="AC40" s="294">
        <f>AC39</f>
        <v>630830.41980000003</v>
      </c>
      <c r="AD40" s="288">
        <f t="shared" si="24"/>
        <v>189.24912594</v>
      </c>
      <c r="AF40" s="309">
        <f t="shared" si="4"/>
        <v>-1135.556447442159</v>
      </c>
      <c r="AG40" s="140">
        <f t="shared" si="5"/>
        <v>-0.85714950952624913</v>
      </c>
      <c r="AI40" s="147">
        <f t="shared" si="6"/>
        <v>-8.8131145941474642E-3</v>
      </c>
      <c r="AJ40" s="326">
        <f t="shared" si="7"/>
        <v>-4.6568852301815094E-5</v>
      </c>
      <c r="AL40" s="139">
        <f>'App. 2-Z_Tariff 2019'!$D$149</f>
        <v>2.9999999999999997E-4</v>
      </c>
      <c r="AM40" s="294">
        <f>AM39</f>
        <v>630830.41980000003</v>
      </c>
      <c r="AN40" s="288">
        <f t="shared" si="25"/>
        <v>189.24912594</v>
      </c>
      <c r="AP40" s="147">
        <f t="shared" si="8"/>
        <v>0</v>
      </c>
      <c r="AQ40" s="140">
        <f t="shared" si="9"/>
        <v>0</v>
      </c>
      <c r="AS40" s="147">
        <f t="shared" si="10"/>
        <v>-8.8131145941474642E-3</v>
      </c>
      <c r="AT40" s="326">
        <f t="shared" si="11"/>
        <v>-4.6568852301815094E-5</v>
      </c>
      <c r="AX40" s="139">
        <f t="shared" si="26"/>
        <v>2.9999999999999997E-4</v>
      </c>
      <c r="AY40" s="294">
        <f>AY39</f>
        <v>630859.79684864718</v>
      </c>
      <c r="AZ40" s="288">
        <f t="shared" si="27"/>
        <v>189.25793905459415</v>
      </c>
      <c r="BB40" s="139">
        <f t="shared" si="28"/>
        <v>2.9999999999999997E-4</v>
      </c>
      <c r="BC40" s="294">
        <f>BC39</f>
        <v>630859.79684864718</v>
      </c>
      <c r="BD40" s="288">
        <f t="shared" si="29"/>
        <v>189.25793905459415</v>
      </c>
    </row>
    <row r="41" spans="2:56" s="6" customFormat="1" ht="28.5" customHeight="1" x14ac:dyDescent="0.35">
      <c r="B41" s="156" t="str">
        <f>'App.2-W_GS 50-999 KW'!B42</f>
        <v>Ontario Electricity Support Program (OESP)</v>
      </c>
      <c r="D41" s="28" t="s">
        <v>13</v>
      </c>
      <c r="E41" s="27"/>
      <c r="F41" s="139"/>
      <c r="G41" s="294"/>
      <c r="H41" s="288"/>
      <c r="J41" s="139"/>
      <c r="K41" s="295"/>
      <c r="L41" s="288"/>
      <c r="N41" s="147"/>
      <c r="O41" s="140"/>
      <c r="Q41" s="139">
        <v>1.1000000000000001E-3</v>
      </c>
      <c r="R41" s="294">
        <f>R40</f>
        <v>630859.79684864718</v>
      </c>
      <c r="S41" s="288">
        <f t="shared" si="22"/>
        <v>693.94577653351189</v>
      </c>
      <c r="U41" s="147">
        <f t="shared" si="2"/>
        <v>693.94577653351189</v>
      </c>
      <c r="V41" s="140" t="str">
        <f t="shared" si="3"/>
        <v/>
      </c>
      <c r="X41" s="139">
        <v>1.1000000000000001E-3</v>
      </c>
      <c r="Y41" s="294">
        <f>Y40</f>
        <v>630859.79684864718</v>
      </c>
      <c r="Z41" s="290">
        <f t="shared" si="23"/>
        <v>693.94577653351189</v>
      </c>
      <c r="AB41" s="139">
        <v>0</v>
      </c>
      <c r="AC41" s="294">
        <f>AC40</f>
        <v>630830.41980000003</v>
      </c>
      <c r="AD41" s="288">
        <f t="shared" si="24"/>
        <v>0</v>
      </c>
      <c r="AF41" s="147">
        <f t="shared" si="4"/>
        <v>-693.94577653351189</v>
      </c>
      <c r="AG41" s="326">
        <f t="shared" si="5"/>
        <v>-1</v>
      </c>
      <c r="AI41" s="147">
        <f t="shared" si="6"/>
        <v>0</v>
      </c>
      <c r="AJ41" s="140" t="str">
        <f t="shared" si="7"/>
        <v/>
      </c>
      <c r="AL41" s="139">
        <v>0</v>
      </c>
      <c r="AM41" s="294">
        <f>AM40</f>
        <v>630830.41980000003</v>
      </c>
      <c r="AN41" s="288">
        <f t="shared" si="25"/>
        <v>0</v>
      </c>
      <c r="AP41" s="147">
        <f t="shared" si="8"/>
        <v>0</v>
      </c>
      <c r="AQ41" s="140" t="str">
        <f t="shared" si="9"/>
        <v/>
      </c>
      <c r="AS41" s="147">
        <f t="shared" si="10"/>
        <v>0</v>
      </c>
      <c r="AT41" s="140" t="str">
        <f t="shared" si="11"/>
        <v/>
      </c>
      <c r="AX41" s="139">
        <f t="shared" si="26"/>
        <v>0</v>
      </c>
      <c r="AY41" s="294">
        <f>AY40</f>
        <v>630859.79684864718</v>
      </c>
      <c r="AZ41" s="288">
        <f t="shared" si="27"/>
        <v>0</v>
      </c>
      <c r="BB41" s="139">
        <f t="shared" si="28"/>
        <v>0</v>
      </c>
      <c r="BC41" s="294">
        <f>BC40</f>
        <v>630859.79684864718</v>
      </c>
      <c r="BD41" s="288">
        <f t="shared" si="29"/>
        <v>0</v>
      </c>
    </row>
    <row r="42" spans="2:56" s="6" customFormat="1" x14ac:dyDescent="0.35">
      <c r="B42" s="6" t="s">
        <v>33</v>
      </c>
      <c r="D42" s="28" t="s">
        <v>15</v>
      </c>
      <c r="E42" s="27"/>
      <c r="F42" s="139">
        <v>0.25</v>
      </c>
      <c r="G42" s="293">
        <v>1</v>
      </c>
      <c r="H42" s="288">
        <f t="shared" ref="H42:H48" si="30">G42*F42</f>
        <v>0.25</v>
      </c>
      <c r="J42" s="139">
        <v>0.25</v>
      </c>
      <c r="K42" s="292">
        <f t="shared" ref="K42:K48" si="31">$G42</f>
        <v>1</v>
      </c>
      <c r="L42" s="288">
        <f t="shared" ref="L42:L48" si="32">K42*J42</f>
        <v>0.25</v>
      </c>
      <c r="N42" s="147">
        <f t="shared" ref="N42:N48" si="33">L42-H42</f>
        <v>0</v>
      </c>
      <c r="O42" s="140">
        <f t="shared" ref="O42:O48" si="34">IF((H42)=0,"",(N42/H42))</f>
        <v>0</v>
      </c>
      <c r="Q42" s="139">
        <v>0.25</v>
      </c>
      <c r="R42" s="292">
        <f t="shared" ref="R42:R48" si="35">$G42</f>
        <v>1</v>
      </c>
      <c r="S42" s="288">
        <f t="shared" si="22"/>
        <v>0.25</v>
      </c>
      <c r="U42" s="147">
        <f t="shared" si="2"/>
        <v>0</v>
      </c>
      <c r="V42" s="140">
        <f t="shared" si="3"/>
        <v>0</v>
      </c>
      <c r="X42" s="139">
        <v>0.25</v>
      </c>
      <c r="Y42" s="292">
        <f t="shared" ref="Y42:Y48" si="36">$G42</f>
        <v>1</v>
      </c>
      <c r="Z42" s="290">
        <f t="shared" si="23"/>
        <v>0.25</v>
      </c>
      <c r="AB42" s="139">
        <f>'App. 2-Z_Tariff 2018'!$D$137</f>
        <v>0.25</v>
      </c>
      <c r="AC42" s="292">
        <f t="shared" ref="AC42:AC48" si="37">$G42</f>
        <v>1</v>
      </c>
      <c r="AD42" s="288">
        <f t="shared" si="24"/>
        <v>0.25</v>
      </c>
      <c r="AF42" s="147">
        <f t="shared" si="4"/>
        <v>0</v>
      </c>
      <c r="AG42" s="140">
        <f t="shared" si="5"/>
        <v>0</v>
      </c>
      <c r="AI42" s="147">
        <f t="shared" si="6"/>
        <v>0</v>
      </c>
      <c r="AJ42" s="140">
        <f t="shared" si="7"/>
        <v>0</v>
      </c>
      <c r="AL42" s="139">
        <f>'App. 2-Z_Tariff 2019'!$D$125</f>
        <v>0.25</v>
      </c>
      <c r="AM42" s="292">
        <f t="shared" ref="AM42:AM48" si="38">$G42</f>
        <v>1</v>
      </c>
      <c r="AN42" s="288">
        <f t="shared" si="25"/>
        <v>0.25</v>
      </c>
      <c r="AP42" s="147">
        <f t="shared" si="8"/>
        <v>0</v>
      </c>
      <c r="AQ42" s="140">
        <f t="shared" si="9"/>
        <v>0</v>
      </c>
      <c r="AS42" s="147">
        <f t="shared" si="10"/>
        <v>0</v>
      </c>
      <c r="AT42" s="140">
        <f t="shared" si="11"/>
        <v>0</v>
      </c>
      <c r="AX42" s="139">
        <f t="shared" si="26"/>
        <v>0.25</v>
      </c>
      <c r="AY42" s="292">
        <f t="shared" ref="AY42:AY48" si="39">$G42</f>
        <v>1</v>
      </c>
      <c r="AZ42" s="288">
        <f t="shared" si="27"/>
        <v>0.25</v>
      </c>
      <c r="BB42" s="139">
        <f t="shared" si="28"/>
        <v>0.25</v>
      </c>
      <c r="BC42" s="292">
        <f t="shared" ref="BC42:BC48" si="40">$G42</f>
        <v>1</v>
      </c>
      <c r="BD42" s="288">
        <f t="shared" si="29"/>
        <v>0.25</v>
      </c>
    </row>
    <row r="43" spans="2:56" s="6" customFormat="1" x14ac:dyDescent="0.35">
      <c r="B43" s="6" t="s">
        <v>32</v>
      </c>
      <c r="D43" s="28" t="s">
        <v>13</v>
      </c>
      <c r="E43" s="27"/>
      <c r="F43" s="139">
        <v>7.0000000000000001E-3</v>
      </c>
      <c r="G43" s="293">
        <f>$D$19</f>
        <v>601593</v>
      </c>
      <c r="H43" s="288">
        <f t="shared" si="30"/>
        <v>4211.1509999999998</v>
      </c>
      <c r="J43" s="139">
        <f t="shared" ref="J43:J48" si="41">$F43</f>
        <v>7.0000000000000001E-3</v>
      </c>
      <c r="K43" s="292">
        <f t="shared" si="31"/>
        <v>601593</v>
      </c>
      <c r="L43" s="288">
        <f t="shared" si="32"/>
        <v>4211.1509999999998</v>
      </c>
      <c r="N43" s="147">
        <f t="shared" si="33"/>
        <v>0</v>
      </c>
      <c r="O43" s="140">
        <f t="shared" si="34"/>
        <v>0</v>
      </c>
      <c r="Q43" s="139">
        <f t="shared" ref="Q43:Q48" si="42">$F43</f>
        <v>7.0000000000000001E-3</v>
      </c>
      <c r="R43" s="292">
        <f t="shared" si="35"/>
        <v>601593</v>
      </c>
      <c r="S43" s="288">
        <f t="shared" si="22"/>
        <v>4211.1509999999998</v>
      </c>
      <c r="U43" s="147">
        <f t="shared" si="2"/>
        <v>0</v>
      </c>
      <c r="V43" s="140">
        <f t="shared" si="3"/>
        <v>0</v>
      </c>
      <c r="X43" s="139">
        <f t="shared" ref="X43:X48" si="43">$F43</f>
        <v>7.0000000000000001E-3</v>
      </c>
      <c r="Y43" s="292">
        <f t="shared" si="36"/>
        <v>601593</v>
      </c>
      <c r="Z43" s="290">
        <f t="shared" si="23"/>
        <v>4211.1509999999998</v>
      </c>
      <c r="AB43" s="139">
        <f t="shared" ref="AB43:AB48" si="44">$F43</f>
        <v>7.0000000000000001E-3</v>
      </c>
      <c r="AC43" s="292">
        <f t="shared" si="37"/>
        <v>601593</v>
      </c>
      <c r="AD43" s="288">
        <f t="shared" si="24"/>
        <v>4211.1509999999998</v>
      </c>
      <c r="AF43" s="147">
        <f t="shared" si="4"/>
        <v>0</v>
      </c>
      <c r="AG43" s="140">
        <f t="shared" si="5"/>
        <v>0</v>
      </c>
      <c r="AI43" s="147">
        <f t="shared" si="6"/>
        <v>0</v>
      </c>
      <c r="AJ43" s="140">
        <f t="shared" si="7"/>
        <v>0</v>
      </c>
      <c r="AL43" s="139">
        <f t="shared" ref="AL43:AL48" si="45">$F43</f>
        <v>7.0000000000000001E-3</v>
      </c>
      <c r="AM43" s="292">
        <f t="shared" si="38"/>
        <v>601593</v>
      </c>
      <c r="AN43" s="288">
        <f t="shared" si="25"/>
        <v>4211.1509999999998</v>
      </c>
      <c r="AP43" s="147">
        <f t="shared" si="8"/>
        <v>0</v>
      </c>
      <c r="AQ43" s="140">
        <f t="shared" si="9"/>
        <v>0</v>
      </c>
      <c r="AS43" s="147">
        <f t="shared" si="10"/>
        <v>0</v>
      </c>
      <c r="AT43" s="140">
        <f t="shared" si="11"/>
        <v>0</v>
      </c>
      <c r="AX43" s="139">
        <f t="shared" si="26"/>
        <v>7.0000000000000001E-3</v>
      </c>
      <c r="AY43" s="292">
        <f t="shared" si="39"/>
        <v>601593</v>
      </c>
      <c r="AZ43" s="288">
        <f t="shared" si="27"/>
        <v>4211.1509999999998</v>
      </c>
      <c r="BB43" s="139">
        <f t="shared" si="28"/>
        <v>7.0000000000000001E-3</v>
      </c>
      <c r="BC43" s="292">
        <f t="shared" si="40"/>
        <v>601593</v>
      </c>
      <c r="BD43" s="288">
        <f t="shared" si="29"/>
        <v>4211.1509999999998</v>
      </c>
    </row>
    <row r="44" spans="2:56" s="6" customFormat="1" x14ac:dyDescent="0.35">
      <c r="B44" s="148" t="s">
        <v>31</v>
      </c>
      <c r="D44" s="28" t="s">
        <v>13</v>
      </c>
      <c r="E44" s="27"/>
      <c r="F44" s="142">
        <v>6.5000000000000002E-2</v>
      </c>
      <c r="G44" s="291">
        <f>0.64*$D$19</f>
        <v>385019.52</v>
      </c>
      <c r="H44" s="288">
        <f t="shared" si="30"/>
        <v>25026.268800000002</v>
      </c>
      <c r="J44" s="139">
        <f t="shared" si="41"/>
        <v>6.5000000000000002E-2</v>
      </c>
      <c r="K44" s="291">
        <f t="shared" si="31"/>
        <v>385019.52</v>
      </c>
      <c r="L44" s="288">
        <f t="shared" si="32"/>
        <v>25026.268800000002</v>
      </c>
      <c r="N44" s="147">
        <f t="shared" si="33"/>
        <v>0</v>
      </c>
      <c r="O44" s="140">
        <f t="shared" si="34"/>
        <v>0</v>
      </c>
      <c r="Q44" s="139">
        <f t="shared" si="42"/>
        <v>6.5000000000000002E-2</v>
      </c>
      <c r="R44" s="291">
        <f t="shared" si="35"/>
        <v>385019.52</v>
      </c>
      <c r="S44" s="288">
        <f t="shared" si="22"/>
        <v>25026.268800000002</v>
      </c>
      <c r="U44" s="147">
        <f t="shared" si="2"/>
        <v>0</v>
      </c>
      <c r="V44" s="140">
        <f t="shared" si="3"/>
        <v>0</v>
      </c>
      <c r="X44" s="139">
        <f t="shared" si="43"/>
        <v>6.5000000000000002E-2</v>
      </c>
      <c r="Y44" s="291">
        <f t="shared" si="36"/>
        <v>385019.52</v>
      </c>
      <c r="Z44" s="290">
        <f t="shared" si="23"/>
        <v>25026.268800000002</v>
      </c>
      <c r="AB44" s="139">
        <f t="shared" si="44"/>
        <v>6.5000000000000002E-2</v>
      </c>
      <c r="AC44" s="291">
        <f t="shared" si="37"/>
        <v>385019.52</v>
      </c>
      <c r="AD44" s="288">
        <f t="shared" si="24"/>
        <v>25026.268800000002</v>
      </c>
      <c r="AF44" s="147">
        <f t="shared" si="4"/>
        <v>0</v>
      </c>
      <c r="AG44" s="140">
        <f t="shared" si="5"/>
        <v>0</v>
      </c>
      <c r="AI44" s="147">
        <f t="shared" si="6"/>
        <v>0</v>
      </c>
      <c r="AJ44" s="140">
        <f t="shared" si="7"/>
        <v>0</v>
      </c>
      <c r="AL44" s="139">
        <f t="shared" si="45"/>
        <v>6.5000000000000002E-2</v>
      </c>
      <c r="AM44" s="291">
        <f t="shared" si="38"/>
        <v>385019.52</v>
      </c>
      <c r="AN44" s="288">
        <f t="shared" si="25"/>
        <v>25026.268800000002</v>
      </c>
      <c r="AP44" s="147">
        <f t="shared" si="8"/>
        <v>0</v>
      </c>
      <c r="AQ44" s="140">
        <f t="shared" si="9"/>
        <v>0</v>
      </c>
      <c r="AS44" s="147">
        <f t="shared" si="10"/>
        <v>0</v>
      </c>
      <c r="AT44" s="140">
        <f t="shared" si="11"/>
        <v>0</v>
      </c>
      <c r="AX44" s="139">
        <f t="shared" si="26"/>
        <v>6.5000000000000002E-2</v>
      </c>
      <c r="AY44" s="291">
        <f t="shared" si="39"/>
        <v>385019.52</v>
      </c>
      <c r="AZ44" s="288">
        <f t="shared" si="27"/>
        <v>25026.268800000002</v>
      </c>
      <c r="BB44" s="139">
        <f t="shared" si="28"/>
        <v>6.5000000000000002E-2</v>
      </c>
      <c r="BC44" s="291">
        <f t="shared" si="40"/>
        <v>385019.52</v>
      </c>
      <c r="BD44" s="288">
        <f t="shared" si="29"/>
        <v>25026.268800000002</v>
      </c>
    </row>
    <row r="45" spans="2:56" s="6" customFormat="1" x14ac:dyDescent="0.35">
      <c r="B45" s="148" t="s">
        <v>30</v>
      </c>
      <c r="D45" s="28" t="s">
        <v>13</v>
      </c>
      <c r="E45" s="27"/>
      <c r="F45" s="142">
        <v>9.5000000000000001E-2</v>
      </c>
      <c r="G45" s="291">
        <f>0.18*$D$19</f>
        <v>108286.73999999999</v>
      </c>
      <c r="H45" s="288">
        <f t="shared" si="30"/>
        <v>10287.240299999999</v>
      </c>
      <c r="J45" s="139">
        <f t="shared" si="41"/>
        <v>9.5000000000000001E-2</v>
      </c>
      <c r="K45" s="291">
        <f t="shared" si="31"/>
        <v>108286.73999999999</v>
      </c>
      <c r="L45" s="288">
        <f t="shared" si="32"/>
        <v>10287.240299999999</v>
      </c>
      <c r="N45" s="147">
        <f t="shared" si="33"/>
        <v>0</v>
      </c>
      <c r="O45" s="140">
        <f t="shared" si="34"/>
        <v>0</v>
      </c>
      <c r="Q45" s="139">
        <f t="shared" si="42"/>
        <v>9.5000000000000001E-2</v>
      </c>
      <c r="R45" s="291">
        <f t="shared" si="35"/>
        <v>108286.73999999999</v>
      </c>
      <c r="S45" s="288">
        <f t="shared" si="22"/>
        <v>10287.240299999999</v>
      </c>
      <c r="U45" s="147">
        <f t="shared" si="2"/>
        <v>0</v>
      </c>
      <c r="V45" s="140">
        <f t="shared" si="3"/>
        <v>0</v>
      </c>
      <c r="X45" s="139">
        <f t="shared" si="43"/>
        <v>9.5000000000000001E-2</v>
      </c>
      <c r="Y45" s="291">
        <f t="shared" si="36"/>
        <v>108286.73999999999</v>
      </c>
      <c r="Z45" s="290">
        <f t="shared" si="23"/>
        <v>10287.240299999999</v>
      </c>
      <c r="AB45" s="139">
        <f t="shared" si="44"/>
        <v>9.5000000000000001E-2</v>
      </c>
      <c r="AC45" s="291">
        <f t="shared" si="37"/>
        <v>108286.73999999999</v>
      </c>
      <c r="AD45" s="288">
        <f t="shared" si="24"/>
        <v>10287.240299999999</v>
      </c>
      <c r="AF45" s="147">
        <f t="shared" si="4"/>
        <v>0</v>
      </c>
      <c r="AG45" s="140">
        <f t="shared" si="5"/>
        <v>0</v>
      </c>
      <c r="AI45" s="147">
        <f t="shared" si="6"/>
        <v>0</v>
      </c>
      <c r="AJ45" s="140">
        <f t="shared" si="7"/>
        <v>0</v>
      </c>
      <c r="AL45" s="139">
        <f t="shared" si="45"/>
        <v>9.5000000000000001E-2</v>
      </c>
      <c r="AM45" s="291">
        <f t="shared" si="38"/>
        <v>108286.73999999999</v>
      </c>
      <c r="AN45" s="288">
        <f t="shared" si="25"/>
        <v>10287.240299999999</v>
      </c>
      <c r="AP45" s="147">
        <f t="shared" si="8"/>
        <v>0</v>
      </c>
      <c r="AQ45" s="140">
        <f t="shared" si="9"/>
        <v>0</v>
      </c>
      <c r="AS45" s="147">
        <f t="shared" si="10"/>
        <v>0</v>
      </c>
      <c r="AT45" s="140">
        <f t="shared" si="11"/>
        <v>0</v>
      </c>
      <c r="AX45" s="139">
        <f t="shared" si="26"/>
        <v>9.5000000000000001E-2</v>
      </c>
      <c r="AY45" s="291">
        <f t="shared" si="39"/>
        <v>108286.73999999999</v>
      </c>
      <c r="AZ45" s="288">
        <f t="shared" si="27"/>
        <v>10287.240299999999</v>
      </c>
      <c r="BB45" s="139">
        <f t="shared" si="28"/>
        <v>9.5000000000000001E-2</v>
      </c>
      <c r="BC45" s="291">
        <f t="shared" si="40"/>
        <v>108286.73999999999</v>
      </c>
      <c r="BD45" s="288">
        <f t="shared" si="29"/>
        <v>10287.240299999999</v>
      </c>
    </row>
    <row r="46" spans="2:56" s="6" customFormat="1" ht="13.15" thickBot="1" x14ac:dyDescent="0.4">
      <c r="B46" s="148" t="s">
        <v>29</v>
      </c>
      <c r="D46" s="28" t="s">
        <v>13</v>
      </c>
      <c r="E46" s="27"/>
      <c r="F46" s="142">
        <v>0.13200000000000001</v>
      </c>
      <c r="G46" s="291">
        <f>0.18*$D$19</f>
        <v>108286.73999999999</v>
      </c>
      <c r="H46" s="288">
        <f t="shared" si="30"/>
        <v>14293.849679999999</v>
      </c>
      <c r="J46" s="139">
        <f t="shared" si="41"/>
        <v>0.13200000000000001</v>
      </c>
      <c r="K46" s="291">
        <f t="shared" si="31"/>
        <v>108286.73999999999</v>
      </c>
      <c r="L46" s="288">
        <f t="shared" si="32"/>
        <v>14293.849679999999</v>
      </c>
      <c r="N46" s="147">
        <f t="shared" si="33"/>
        <v>0</v>
      </c>
      <c r="O46" s="140">
        <f t="shared" si="34"/>
        <v>0</v>
      </c>
      <c r="Q46" s="139">
        <f t="shared" si="42"/>
        <v>0.13200000000000001</v>
      </c>
      <c r="R46" s="291">
        <f t="shared" si="35"/>
        <v>108286.73999999999</v>
      </c>
      <c r="S46" s="288">
        <f t="shared" si="22"/>
        <v>14293.849679999999</v>
      </c>
      <c r="U46" s="147">
        <f t="shared" si="2"/>
        <v>0</v>
      </c>
      <c r="V46" s="140">
        <f t="shared" si="3"/>
        <v>0</v>
      </c>
      <c r="X46" s="139">
        <f t="shared" si="43"/>
        <v>0.13200000000000001</v>
      </c>
      <c r="Y46" s="291">
        <f t="shared" si="36"/>
        <v>108286.73999999999</v>
      </c>
      <c r="Z46" s="290">
        <f t="shared" si="23"/>
        <v>14293.849679999999</v>
      </c>
      <c r="AB46" s="139">
        <f t="shared" si="44"/>
        <v>0.13200000000000001</v>
      </c>
      <c r="AC46" s="291">
        <f t="shared" si="37"/>
        <v>108286.73999999999</v>
      </c>
      <c r="AD46" s="288">
        <f t="shared" si="24"/>
        <v>14293.849679999999</v>
      </c>
      <c r="AF46" s="147">
        <f t="shared" si="4"/>
        <v>0</v>
      </c>
      <c r="AG46" s="140">
        <f t="shared" si="5"/>
        <v>0</v>
      </c>
      <c r="AI46" s="147">
        <f t="shared" si="6"/>
        <v>0</v>
      </c>
      <c r="AJ46" s="140">
        <f t="shared" si="7"/>
        <v>0</v>
      </c>
      <c r="AL46" s="139">
        <f t="shared" si="45"/>
        <v>0.13200000000000001</v>
      </c>
      <c r="AM46" s="291">
        <f t="shared" si="38"/>
        <v>108286.73999999999</v>
      </c>
      <c r="AN46" s="288">
        <f t="shared" si="25"/>
        <v>14293.849679999999</v>
      </c>
      <c r="AP46" s="147">
        <f t="shared" si="8"/>
        <v>0</v>
      </c>
      <c r="AQ46" s="140">
        <f t="shared" si="9"/>
        <v>0</v>
      </c>
      <c r="AS46" s="147">
        <f t="shared" si="10"/>
        <v>0</v>
      </c>
      <c r="AT46" s="140">
        <f t="shared" si="11"/>
        <v>0</v>
      </c>
      <c r="AX46" s="139">
        <f t="shared" si="26"/>
        <v>0.13200000000000001</v>
      </c>
      <c r="AY46" s="291">
        <f t="shared" si="39"/>
        <v>108286.73999999999</v>
      </c>
      <c r="AZ46" s="288">
        <f t="shared" si="27"/>
        <v>14293.849679999999</v>
      </c>
      <c r="BB46" s="139">
        <f t="shared" si="28"/>
        <v>0.13200000000000001</v>
      </c>
      <c r="BC46" s="291">
        <f t="shared" si="40"/>
        <v>108286.73999999999</v>
      </c>
      <c r="BD46" s="288">
        <f t="shared" si="29"/>
        <v>14293.849679999999</v>
      </c>
    </row>
    <row r="47" spans="2:56" s="136" customFormat="1" ht="13.15" hidden="1" thickBot="1" x14ac:dyDescent="0.4">
      <c r="B47" s="145" t="s">
        <v>28</v>
      </c>
      <c r="D47" s="144" t="s">
        <v>13</v>
      </c>
      <c r="E47" s="143"/>
      <c r="F47" s="142">
        <v>8.3000000000000004E-2</v>
      </c>
      <c r="G47" s="289">
        <f>IF(AND($A$1=1, D19&gt;=600), 600, IF(AND($A$1=1, AND(D19&lt;600, D19&gt;=0)), D19, IF(AND($A$1=2, D19&gt;=1000), 1000, IF(AND($A$1=2, AND(D19&lt;1000, D19&gt;=0)), D19))))</f>
        <v>600</v>
      </c>
      <c r="H47" s="288">
        <f t="shared" si="30"/>
        <v>49.800000000000004</v>
      </c>
      <c r="J47" s="139">
        <f t="shared" si="41"/>
        <v>8.3000000000000004E-2</v>
      </c>
      <c r="K47" s="289">
        <f t="shared" si="31"/>
        <v>600</v>
      </c>
      <c r="L47" s="288">
        <f t="shared" si="32"/>
        <v>49.800000000000004</v>
      </c>
      <c r="N47" s="141">
        <f t="shared" si="33"/>
        <v>0</v>
      </c>
      <c r="O47" s="140">
        <f t="shared" si="34"/>
        <v>0</v>
      </c>
      <c r="Q47" s="139">
        <f t="shared" si="42"/>
        <v>8.3000000000000004E-2</v>
      </c>
      <c r="R47" s="289">
        <f t="shared" si="35"/>
        <v>600</v>
      </c>
      <c r="S47" s="288">
        <f t="shared" si="22"/>
        <v>49.800000000000004</v>
      </c>
      <c r="U47" s="141">
        <f t="shared" si="2"/>
        <v>0</v>
      </c>
      <c r="V47" s="140">
        <f t="shared" si="3"/>
        <v>0</v>
      </c>
      <c r="X47" s="139">
        <f t="shared" si="43"/>
        <v>8.3000000000000004E-2</v>
      </c>
      <c r="Y47" s="289">
        <f t="shared" si="36"/>
        <v>600</v>
      </c>
      <c r="Z47" s="290">
        <f t="shared" si="23"/>
        <v>49.800000000000004</v>
      </c>
      <c r="AB47" s="139">
        <f t="shared" si="44"/>
        <v>8.3000000000000004E-2</v>
      </c>
      <c r="AC47" s="289">
        <f t="shared" si="37"/>
        <v>600</v>
      </c>
      <c r="AD47" s="288">
        <f t="shared" si="24"/>
        <v>49.800000000000004</v>
      </c>
      <c r="AF47" s="141">
        <f t="shared" si="4"/>
        <v>0</v>
      </c>
      <c r="AG47" s="140">
        <f t="shared" si="5"/>
        <v>0</v>
      </c>
      <c r="AI47" s="141">
        <f>AG47-AC47</f>
        <v>-600</v>
      </c>
      <c r="AJ47" s="140">
        <f>IF((AC47)=0,"",(AI47/AC47))</f>
        <v>-1</v>
      </c>
      <c r="AL47" s="139">
        <f t="shared" si="45"/>
        <v>8.3000000000000004E-2</v>
      </c>
      <c r="AM47" s="289">
        <f t="shared" si="38"/>
        <v>600</v>
      </c>
      <c r="AN47" s="288">
        <f t="shared" si="25"/>
        <v>49.800000000000004</v>
      </c>
      <c r="AP47" s="141">
        <f t="shared" si="8"/>
        <v>0</v>
      </c>
      <c r="AQ47" s="140">
        <f t="shared" si="9"/>
        <v>0</v>
      </c>
      <c r="AS47" s="141">
        <f>AQ47-AM47</f>
        <v>-600</v>
      </c>
      <c r="AT47" s="140">
        <f>IF((AM47)=0,"",(AS47/AM47))</f>
        <v>-1</v>
      </c>
      <c r="AX47" s="139">
        <v>8.3000000000000004E-2</v>
      </c>
      <c r="AY47" s="289">
        <f t="shared" si="39"/>
        <v>600</v>
      </c>
      <c r="AZ47" s="288">
        <f t="shared" si="27"/>
        <v>49.800000000000004</v>
      </c>
      <c r="BB47" s="139">
        <v>8.3000000000000004E-2</v>
      </c>
      <c r="BC47" s="289">
        <f t="shared" si="40"/>
        <v>600</v>
      </c>
      <c r="BD47" s="288">
        <f t="shared" si="29"/>
        <v>49.800000000000004</v>
      </c>
    </row>
    <row r="48" spans="2:56" s="136" customFormat="1" ht="13.15" hidden="1" thickBot="1" x14ac:dyDescent="0.4">
      <c r="B48" s="145" t="s">
        <v>27</v>
      </c>
      <c r="D48" s="144" t="s">
        <v>13</v>
      </c>
      <c r="E48" s="143"/>
      <c r="F48" s="142">
        <v>9.7000000000000003E-2</v>
      </c>
      <c r="G48" s="289">
        <f>IF(AND($A$1=1, D19&gt;=600), D19-600, IF(AND($A$1=1, AND(D19&lt;600, D19&gt;=0)), 0, IF(AND($A$1=2, D19&gt;=1000), D19-1000, IF(AND($A$1=2, AND(D19&lt;1000, D19&gt;=0)), 0))))</f>
        <v>600993</v>
      </c>
      <c r="H48" s="288">
        <f t="shared" si="30"/>
        <v>58296.321000000004</v>
      </c>
      <c r="J48" s="139">
        <f t="shared" si="41"/>
        <v>9.7000000000000003E-2</v>
      </c>
      <c r="K48" s="289">
        <f t="shared" si="31"/>
        <v>600993</v>
      </c>
      <c r="L48" s="288">
        <f t="shared" si="32"/>
        <v>58296.321000000004</v>
      </c>
      <c r="N48" s="141">
        <f t="shared" si="33"/>
        <v>0</v>
      </c>
      <c r="O48" s="140">
        <f t="shared" si="34"/>
        <v>0</v>
      </c>
      <c r="Q48" s="139">
        <f t="shared" si="42"/>
        <v>9.7000000000000003E-2</v>
      </c>
      <c r="R48" s="289">
        <f t="shared" si="35"/>
        <v>600993</v>
      </c>
      <c r="S48" s="288">
        <f t="shared" si="22"/>
        <v>58296.321000000004</v>
      </c>
      <c r="U48" s="141">
        <f t="shared" si="2"/>
        <v>0</v>
      </c>
      <c r="V48" s="140">
        <f t="shared" si="3"/>
        <v>0</v>
      </c>
      <c r="X48" s="139">
        <f t="shared" si="43"/>
        <v>9.7000000000000003E-2</v>
      </c>
      <c r="Y48" s="289">
        <f t="shared" si="36"/>
        <v>600993</v>
      </c>
      <c r="Z48" s="290">
        <f t="shared" si="23"/>
        <v>58296.321000000004</v>
      </c>
      <c r="AB48" s="139">
        <f t="shared" si="44"/>
        <v>9.7000000000000003E-2</v>
      </c>
      <c r="AC48" s="289">
        <f t="shared" si="37"/>
        <v>600993</v>
      </c>
      <c r="AD48" s="288">
        <f t="shared" si="24"/>
        <v>58296.321000000004</v>
      </c>
      <c r="AF48" s="141">
        <f t="shared" si="4"/>
        <v>0</v>
      </c>
      <c r="AG48" s="140">
        <f t="shared" si="5"/>
        <v>0</v>
      </c>
      <c r="AI48" s="141">
        <f>AG48-AC48</f>
        <v>-600993</v>
      </c>
      <c r="AJ48" s="140">
        <f>IF((AC48)=0,"",(AI48/AC48))</f>
        <v>-1</v>
      </c>
      <c r="AL48" s="139">
        <f t="shared" si="45"/>
        <v>9.7000000000000003E-2</v>
      </c>
      <c r="AM48" s="289">
        <f t="shared" si="38"/>
        <v>600993</v>
      </c>
      <c r="AN48" s="288">
        <f t="shared" si="25"/>
        <v>58296.321000000004</v>
      </c>
      <c r="AP48" s="141">
        <f t="shared" si="8"/>
        <v>0</v>
      </c>
      <c r="AQ48" s="140">
        <f t="shared" si="9"/>
        <v>0</v>
      </c>
      <c r="AS48" s="141">
        <f>AQ48-AM48</f>
        <v>-600993</v>
      </c>
      <c r="AT48" s="140">
        <f>IF((AM48)=0,"",(AS48/AM48))</f>
        <v>-1</v>
      </c>
      <c r="AX48" s="139">
        <v>9.7000000000000003E-2</v>
      </c>
      <c r="AY48" s="289">
        <f t="shared" si="39"/>
        <v>600993</v>
      </c>
      <c r="AZ48" s="288">
        <f t="shared" si="27"/>
        <v>58296.321000000004</v>
      </c>
      <c r="BB48" s="139">
        <v>9.7000000000000003E-2</v>
      </c>
      <c r="BC48" s="289">
        <f t="shared" si="40"/>
        <v>600993</v>
      </c>
      <c r="BD48" s="288">
        <f t="shared" si="29"/>
        <v>58296.321000000004</v>
      </c>
    </row>
    <row r="49" spans="2:56" ht="8.25" customHeight="1" thickBot="1" x14ac:dyDescent="0.4">
      <c r="B49" s="135"/>
      <c r="C49" s="133"/>
      <c r="D49" s="134"/>
      <c r="E49" s="133"/>
      <c r="F49" s="95"/>
      <c r="G49" s="287"/>
      <c r="H49" s="264"/>
      <c r="I49" s="131"/>
      <c r="J49" s="95"/>
      <c r="K49" s="285"/>
      <c r="L49" s="264"/>
      <c r="M49" s="131"/>
      <c r="N49" s="130"/>
      <c r="O49" s="48"/>
      <c r="Q49" s="95"/>
      <c r="R49" s="285"/>
      <c r="S49" s="264"/>
      <c r="T49" s="131"/>
      <c r="U49" s="130"/>
      <c r="V49" s="48"/>
      <c r="X49" s="95"/>
      <c r="Y49" s="285"/>
      <c r="Z49" s="286"/>
      <c r="AA49" s="131"/>
      <c r="AB49" s="95"/>
      <c r="AC49" s="285"/>
      <c r="AD49" s="264"/>
      <c r="AE49" s="131"/>
      <c r="AF49" s="130"/>
      <c r="AG49" s="48"/>
      <c r="AI49" s="130"/>
      <c r="AJ49" s="48"/>
      <c r="AL49" s="95"/>
      <c r="AM49" s="285"/>
      <c r="AN49" s="264"/>
      <c r="AO49" s="131"/>
      <c r="AP49" s="130"/>
      <c r="AQ49" s="48"/>
      <c r="AS49" s="130"/>
      <c r="AT49" s="48"/>
      <c r="AX49" s="95"/>
      <c r="AY49" s="285"/>
      <c r="AZ49" s="264"/>
      <c r="BA49" s="131"/>
      <c r="BB49" s="95"/>
      <c r="BC49" s="285"/>
      <c r="BD49" s="264"/>
    </row>
    <row r="50" spans="2:56" ht="13.15" x14ac:dyDescent="0.35">
      <c r="B50" s="128" t="s">
        <v>26</v>
      </c>
      <c r="C50" s="113"/>
      <c r="D50" s="113"/>
      <c r="E50" s="113"/>
      <c r="F50" s="127"/>
      <c r="G50" s="275"/>
      <c r="H50" s="280">
        <f>SUM(H39:H46,H38)</f>
        <v>71507.16855183999</v>
      </c>
      <c r="I50" s="125"/>
      <c r="J50" s="122"/>
      <c r="K50" s="281"/>
      <c r="L50" s="280">
        <f>SUM(L39:L46,L38)</f>
        <v>71507.16855183999</v>
      </c>
      <c r="M50" s="124"/>
      <c r="N50" s="123">
        <f>L50-H50</f>
        <v>0</v>
      </c>
      <c r="O50" s="87">
        <f>IF((H50)=0,"",(N50/H50))</f>
        <v>0</v>
      </c>
      <c r="Q50" s="122"/>
      <c r="R50" s="281"/>
      <c r="S50" s="280">
        <f>SUM(S39:S46,S38)</f>
        <v>74450.996225336101</v>
      </c>
      <c r="T50" s="124"/>
      <c r="U50" s="123">
        <f>S50-L50</f>
        <v>2943.8276734961109</v>
      </c>
      <c r="V50" s="87">
        <f>IF((L50)=0,"",(U50/L50))</f>
        <v>4.1168287503398314E-2</v>
      </c>
      <c r="X50" s="122"/>
      <c r="Y50" s="281"/>
      <c r="Z50" s="284">
        <f>SUM(Z39:Z46,Z38)</f>
        <v>73734.31289630066</v>
      </c>
      <c r="AA50" s="283"/>
      <c r="AB50" s="122"/>
      <c r="AC50" s="281"/>
      <c r="AD50" s="280">
        <f>SUM(AD39:AD46,AD38)</f>
        <v>71319.262083518421</v>
      </c>
      <c r="AE50" s="124"/>
      <c r="AF50" s="284">
        <f>AD50-Z50</f>
        <v>-2415.0508127822395</v>
      </c>
      <c r="AG50" s="87">
        <f>IF((Z50)=0,"",(AF50/Z50))</f>
        <v>-3.2753418563467827E-2</v>
      </c>
      <c r="AI50" s="123">
        <f>AD50-AZ50</f>
        <v>-88.244601921163849</v>
      </c>
      <c r="AJ50" s="87">
        <f>IF((AD50)=0,"",(AI50/AD50))</f>
        <v>-1.2373179326760982E-3</v>
      </c>
      <c r="AL50" s="122"/>
      <c r="AM50" s="281"/>
      <c r="AN50" s="280">
        <f>SUM(AN39:AN46,AN38)</f>
        <v>72523.496883518412</v>
      </c>
      <c r="AO50" s="124"/>
      <c r="AP50" s="123">
        <f>AN50-AD50</f>
        <v>1204.2347999999911</v>
      </c>
      <c r="AQ50" s="87">
        <f>IF((AD50)=0,"",(AP50/AD50))</f>
        <v>1.6885127030475608E-2</v>
      </c>
      <c r="AS50" s="123">
        <f>AN50-BD50</f>
        <v>990.52519807883073</v>
      </c>
      <c r="AT50" s="87">
        <f>IF((AN50)=0,"",(AS50/AN50))</f>
        <v>1.3657990039693414E-2</v>
      </c>
      <c r="AX50" s="122"/>
      <c r="AY50" s="281"/>
      <c r="AZ50" s="280">
        <f>SUM(AZ39:AZ46,AZ38)</f>
        <v>71407.506685439585</v>
      </c>
      <c r="BA50" s="124"/>
      <c r="BB50" s="122"/>
      <c r="BC50" s="281"/>
      <c r="BD50" s="280">
        <f>SUM(BD39:BD46,BD38)</f>
        <v>71532.971685439581</v>
      </c>
    </row>
    <row r="51" spans="2:56" x14ac:dyDescent="0.35">
      <c r="B51" s="120" t="s">
        <v>23</v>
      </c>
      <c r="C51" s="113"/>
      <c r="D51" s="113"/>
      <c r="E51" s="113"/>
      <c r="F51" s="119">
        <v>0.13</v>
      </c>
      <c r="G51" s="275"/>
      <c r="H51" s="279">
        <f>H50*F51</f>
        <v>9295.9319117391988</v>
      </c>
      <c r="I51" s="107"/>
      <c r="J51" s="118">
        <v>0.13</v>
      </c>
      <c r="K51" s="272"/>
      <c r="L51" s="276">
        <f>L50*J51</f>
        <v>9295.9319117391988</v>
      </c>
      <c r="M51" s="109"/>
      <c r="N51" s="115">
        <f>L51-H51</f>
        <v>0</v>
      </c>
      <c r="O51" s="76">
        <f>IF((H51)=0,"",(N51/H51))</f>
        <v>0</v>
      </c>
      <c r="Q51" s="118">
        <v>0.13</v>
      </c>
      <c r="R51" s="272"/>
      <c r="S51" s="276">
        <f>S50*Q51</f>
        <v>9678.6295092936944</v>
      </c>
      <c r="T51" s="109"/>
      <c r="U51" s="115">
        <f>S51-L51</f>
        <v>382.69759755449559</v>
      </c>
      <c r="V51" s="76">
        <f>IF((L51)=0,"",(U51/L51))</f>
        <v>4.1168287503398439E-2</v>
      </c>
      <c r="X51" s="118">
        <v>0.13</v>
      </c>
      <c r="Y51" s="272"/>
      <c r="Z51" s="278">
        <f>Z50*X51</f>
        <v>9585.4606765190856</v>
      </c>
      <c r="AA51" s="109"/>
      <c r="AB51" s="118">
        <v>0.13</v>
      </c>
      <c r="AC51" s="272"/>
      <c r="AD51" s="276">
        <f>AD50*AB51</f>
        <v>9271.5040708573943</v>
      </c>
      <c r="AE51" s="109"/>
      <c r="AF51" s="278">
        <f>AD51-Z51</f>
        <v>-313.95660566169136</v>
      </c>
      <c r="AG51" s="76">
        <f>IF((Z51)=0,"",(AF51/Z51))</f>
        <v>-3.2753418563467855E-2</v>
      </c>
      <c r="AI51" s="115">
        <f>AD51-AZ51</f>
        <v>-11.471798249751373</v>
      </c>
      <c r="AJ51" s="76">
        <f>IF((AD51)=0,"",(AI51/AD51))</f>
        <v>-1.2373179326761062E-3</v>
      </c>
      <c r="AL51" s="118">
        <v>0.13</v>
      </c>
      <c r="AM51" s="272"/>
      <c r="AN51" s="276">
        <f>AN50*AL51</f>
        <v>9428.0545948573945</v>
      </c>
      <c r="AO51" s="109"/>
      <c r="AP51" s="115">
        <f>AN51-AD51</f>
        <v>156.55052400000022</v>
      </c>
      <c r="AQ51" s="76">
        <f>IF((AD51)=0,"",(AP51/AD51))</f>
        <v>1.6885127030475761E-2</v>
      </c>
      <c r="AS51" s="115">
        <f>AN51-BD51</f>
        <v>128.76827575024799</v>
      </c>
      <c r="AT51" s="76">
        <f>IF((AN51)=0,"",(AS51/AN51))</f>
        <v>1.3657990039693412E-2</v>
      </c>
      <c r="AX51" s="118">
        <v>0.13</v>
      </c>
      <c r="AY51" s="272"/>
      <c r="AZ51" s="276">
        <f>AZ50*AX51</f>
        <v>9282.9758691071456</v>
      </c>
      <c r="BA51" s="109"/>
      <c r="BB51" s="118">
        <v>0.13</v>
      </c>
      <c r="BC51" s="272"/>
      <c r="BD51" s="276">
        <f>BD50*BB51</f>
        <v>9299.2863191071465</v>
      </c>
    </row>
    <row r="52" spans="2:56" ht="13.15" x14ac:dyDescent="0.35">
      <c r="B52" s="117" t="s">
        <v>22</v>
      </c>
      <c r="C52" s="113"/>
      <c r="D52" s="113"/>
      <c r="E52" s="113"/>
      <c r="F52" s="112"/>
      <c r="G52" s="275"/>
      <c r="H52" s="279">
        <f>H50+H51</f>
        <v>80803.100463579191</v>
      </c>
      <c r="I52" s="107"/>
      <c r="J52" s="107"/>
      <c r="K52" s="272"/>
      <c r="L52" s="276">
        <f>L50+L51</f>
        <v>80803.100463579191</v>
      </c>
      <c r="M52" s="109"/>
      <c r="N52" s="115">
        <f>L52-H52</f>
        <v>0</v>
      </c>
      <c r="O52" s="76">
        <f>IF((H52)=0,"",(N52/H52))</f>
        <v>0</v>
      </c>
      <c r="Q52" s="107"/>
      <c r="R52" s="272"/>
      <c r="S52" s="276">
        <f>S50+S51</f>
        <v>84129.625734629793</v>
      </c>
      <c r="T52" s="109"/>
      <c r="U52" s="115">
        <f>S52-L52</f>
        <v>3326.5252710506029</v>
      </c>
      <c r="V52" s="76">
        <f>IF((L52)=0,"",(U52/L52))</f>
        <v>4.1168287503398279E-2</v>
      </c>
      <c r="X52" s="107"/>
      <c r="Y52" s="272"/>
      <c r="Z52" s="278">
        <f>Z50+Z51</f>
        <v>83319.773572819744</v>
      </c>
      <c r="AA52" s="109"/>
      <c r="AB52" s="107"/>
      <c r="AC52" s="272"/>
      <c r="AD52" s="276">
        <f>AD50+AD51</f>
        <v>80590.766154375815</v>
      </c>
      <c r="AE52" s="109"/>
      <c r="AF52" s="278">
        <f>AD52-Z52</f>
        <v>-2729.0074184439291</v>
      </c>
      <c r="AG52" s="76">
        <f>IF((Z52)=0,"",(AF52/Z52))</f>
        <v>-3.2753418563467813E-2</v>
      </c>
      <c r="AI52" s="278">
        <f>AD52-AZ52</f>
        <v>-99.716400170917041</v>
      </c>
      <c r="AJ52" s="76">
        <f>IF((AD52)=0,"",(AI52/AD52))</f>
        <v>-1.2373179326761216E-3</v>
      </c>
      <c r="AL52" s="107"/>
      <c r="AM52" s="272"/>
      <c r="AN52" s="276">
        <f>AN50+AN51</f>
        <v>81951.551478375812</v>
      </c>
      <c r="AO52" s="109"/>
      <c r="AP52" s="277">
        <f>AN52-AD52</f>
        <v>1360.7853239999968</v>
      </c>
      <c r="AQ52" s="76">
        <f>IF((AD52)=0,"",(AP52/AD52))</f>
        <v>1.6885127030475695E-2</v>
      </c>
      <c r="AS52" s="115">
        <f>AN52-BD52</f>
        <v>1119.2934738290787</v>
      </c>
      <c r="AT52" s="76">
        <f>IF((AN52)=0,"",(AS52/AN52))</f>
        <v>1.3657990039693412E-2</v>
      </c>
      <c r="AX52" s="107"/>
      <c r="AY52" s="272"/>
      <c r="AZ52" s="276">
        <f>AZ50+AZ51</f>
        <v>80690.482554546732</v>
      </c>
      <c r="BA52" s="109"/>
      <c r="BB52" s="107"/>
      <c r="BC52" s="272"/>
      <c r="BD52" s="276">
        <f>BD50+BD51</f>
        <v>80832.258004546733</v>
      </c>
    </row>
    <row r="53" spans="2:56" ht="15.75" customHeight="1" x14ac:dyDescent="0.35">
      <c r="B53" s="529" t="s">
        <v>21</v>
      </c>
      <c r="C53" s="529"/>
      <c r="D53" s="529"/>
      <c r="E53" s="113"/>
      <c r="F53" s="112"/>
      <c r="G53" s="275"/>
      <c r="H53" s="274">
        <f>ROUND(-H52*10%,2)</f>
        <v>-8080.31</v>
      </c>
      <c r="I53" s="107"/>
      <c r="J53" s="107"/>
      <c r="K53" s="272"/>
      <c r="L53" s="271">
        <f>ROUND(-L52*10%,2)</f>
        <v>-8080.31</v>
      </c>
      <c r="M53" s="109"/>
      <c r="N53" s="108">
        <f>L53-H53</f>
        <v>0</v>
      </c>
      <c r="O53" s="68">
        <f>IF((H53)=0,"",(N53/H53))</f>
        <v>0</v>
      </c>
      <c r="Q53" s="107"/>
      <c r="R53" s="272"/>
      <c r="S53" s="271"/>
      <c r="T53" s="109"/>
      <c r="U53" s="108">
        <f>S53-L53</f>
        <v>8080.31</v>
      </c>
      <c r="V53" s="68">
        <f>IF((L53)=0,"",(U53/L53))</f>
        <v>-1</v>
      </c>
      <c r="X53" s="107"/>
      <c r="Y53" s="272"/>
      <c r="Z53" s="273"/>
      <c r="AA53" s="109"/>
      <c r="AB53" s="107"/>
      <c r="AC53" s="272"/>
      <c r="AD53" s="271"/>
      <c r="AE53" s="109"/>
      <c r="AF53" s="273">
        <f>AD53-Z53</f>
        <v>0</v>
      </c>
      <c r="AG53" s="68" t="str">
        <f>IF((Z53)=0,"",(AF53/Z53))</f>
        <v/>
      </c>
      <c r="AI53" s="273">
        <f>AD53-AZ53</f>
        <v>0</v>
      </c>
      <c r="AJ53" s="68" t="str">
        <f>IF((AD53)=0,"",(AI53/AD53))</f>
        <v/>
      </c>
      <c r="AL53" s="107"/>
      <c r="AM53" s="272"/>
      <c r="AN53" s="271"/>
      <c r="AO53" s="109"/>
      <c r="AP53" s="108">
        <f>AN53-AD53</f>
        <v>0</v>
      </c>
      <c r="AQ53" s="68" t="str">
        <f>IF((AD53)=0,"",(AP53/AD53))</f>
        <v/>
      </c>
      <c r="AS53" s="108">
        <f>AN53-BD53</f>
        <v>0</v>
      </c>
      <c r="AT53" s="68" t="str">
        <f>IF((AN53)=0,"",(AS53/AN53))</f>
        <v/>
      </c>
      <c r="AX53" s="107"/>
      <c r="AY53" s="272"/>
      <c r="AZ53" s="271"/>
      <c r="BA53" s="109"/>
      <c r="BB53" s="107"/>
      <c r="BC53" s="272"/>
      <c r="BD53" s="271"/>
    </row>
    <row r="54" spans="2:56" ht="13.5" customHeight="1" thickBot="1" x14ac:dyDescent="0.4">
      <c r="B54" s="530" t="s">
        <v>25</v>
      </c>
      <c r="C54" s="530"/>
      <c r="D54" s="530"/>
      <c r="E54" s="105"/>
      <c r="F54" s="104"/>
      <c r="G54" s="270"/>
      <c r="H54" s="269">
        <f>H52+H53</f>
        <v>72722.790463579193</v>
      </c>
      <c r="I54" s="98"/>
      <c r="J54" s="98"/>
      <c r="K54" s="266"/>
      <c r="L54" s="265">
        <f>L52+L53</f>
        <v>72722.790463579193</v>
      </c>
      <c r="M54" s="101"/>
      <c r="N54" s="100">
        <f>L54-H54</f>
        <v>0</v>
      </c>
      <c r="O54" s="99">
        <f>IF((H54)=0,"",(N54/H54))</f>
        <v>0</v>
      </c>
      <c r="Q54" s="98"/>
      <c r="R54" s="266"/>
      <c r="S54" s="265">
        <f>S52+S53</f>
        <v>84129.625734629793</v>
      </c>
      <c r="T54" s="101"/>
      <c r="U54" s="100">
        <f>S54-L54</f>
        <v>11406.835271050601</v>
      </c>
      <c r="V54" s="99">
        <f>IF((L54)=0,"",(U54/L54))</f>
        <v>0.1568536520441049</v>
      </c>
      <c r="X54" s="98"/>
      <c r="Y54" s="266"/>
      <c r="Z54" s="268">
        <f>Z52+Z53</f>
        <v>83319.773572819744</v>
      </c>
      <c r="AA54" s="101"/>
      <c r="AB54" s="98"/>
      <c r="AC54" s="266"/>
      <c r="AD54" s="265">
        <f>AD52+AD53</f>
        <v>80590.766154375815</v>
      </c>
      <c r="AE54" s="101"/>
      <c r="AF54" s="268">
        <f>AD54-Z54</f>
        <v>-2729.0074184439291</v>
      </c>
      <c r="AG54" s="99">
        <f>IF((Z54)=0,"",(AF54/Z54))</f>
        <v>-3.2753418563467813E-2</v>
      </c>
      <c r="AI54" s="268">
        <f>AD54-AZ54</f>
        <v>-99.716400170917041</v>
      </c>
      <c r="AJ54" s="99">
        <f>IF((AD54)=0,"",(AI54/AD54))</f>
        <v>-1.2373179326761216E-3</v>
      </c>
      <c r="AL54" s="98"/>
      <c r="AM54" s="266"/>
      <c r="AN54" s="265">
        <f>AN52+AN53</f>
        <v>81951.551478375812</v>
      </c>
      <c r="AO54" s="101"/>
      <c r="AP54" s="100">
        <f>AN54-AD54</f>
        <v>1360.7853239999968</v>
      </c>
      <c r="AQ54" s="99">
        <f>IF((AD54)=0,"",(AP54/AD54))</f>
        <v>1.6885127030475695E-2</v>
      </c>
      <c r="AS54" s="100">
        <f>AN54-BD54</f>
        <v>1119.2934738290787</v>
      </c>
      <c r="AT54" s="99">
        <f>IF((AN54)=0,"",(AS54/AN54))</f>
        <v>1.3657990039693412E-2</v>
      </c>
      <c r="AX54" s="98"/>
      <c r="AY54" s="266"/>
      <c r="AZ54" s="265">
        <f>AZ52+AZ53</f>
        <v>80690.482554546732</v>
      </c>
      <c r="BA54" s="101"/>
      <c r="BB54" s="98"/>
      <c r="BC54" s="266"/>
      <c r="BD54" s="265">
        <f>BD52+BD53</f>
        <v>80832.258004546733</v>
      </c>
    </row>
    <row r="55" spans="2:56" s="44" customFormat="1" ht="8.25" hidden="1" customHeight="1" thickBot="1" x14ac:dyDescent="0.4">
      <c r="B55" s="56"/>
      <c r="C55" s="54"/>
      <c r="D55" s="55"/>
      <c r="E55" s="54"/>
      <c r="F55" s="95"/>
      <c r="G55" s="244"/>
      <c r="H55" s="264"/>
      <c r="I55" s="50"/>
      <c r="J55" s="95"/>
      <c r="K55" s="262"/>
      <c r="L55" s="264"/>
      <c r="M55" s="50"/>
      <c r="N55" s="96"/>
      <c r="O55" s="48"/>
      <c r="Q55" s="95"/>
      <c r="R55" s="262"/>
      <c r="S55" s="93"/>
      <c r="T55" s="50"/>
      <c r="U55" s="96"/>
      <c r="V55" s="48"/>
      <c r="X55" s="95"/>
      <c r="Y55" s="262"/>
      <c r="Z55" s="263"/>
      <c r="AA55" s="50"/>
      <c r="AB55" s="95"/>
      <c r="AC55" s="262"/>
      <c r="AD55" s="93"/>
      <c r="AE55" s="50"/>
      <c r="AF55" s="96"/>
      <c r="AG55" s="48"/>
      <c r="AI55" s="96"/>
      <c r="AJ55" s="48"/>
      <c r="AL55" s="95"/>
      <c r="AM55" s="262"/>
      <c r="AN55" s="93"/>
      <c r="AO55" s="50"/>
      <c r="AP55" s="96"/>
      <c r="AQ55" s="48"/>
      <c r="AS55" s="96"/>
      <c r="AT55" s="48"/>
      <c r="AX55" s="95"/>
      <c r="AY55" s="262"/>
      <c r="AZ55" s="93"/>
      <c r="BA55" s="50"/>
      <c r="BB55" s="95"/>
      <c r="BC55" s="262"/>
      <c r="BD55" s="93"/>
    </row>
    <row r="56" spans="2:56" s="44" customFormat="1" ht="13.5" hidden="1" thickBot="1" x14ac:dyDescent="0.4">
      <c r="B56" s="92" t="s">
        <v>24</v>
      </c>
      <c r="C56" s="74"/>
      <c r="D56" s="74"/>
      <c r="E56" s="74"/>
      <c r="F56" s="91"/>
      <c r="G56" s="256"/>
      <c r="H56" s="261">
        <f>SUM(H47:H48,H38,H39:H43)</f>
        <v>80245.930771839994</v>
      </c>
      <c r="I56" s="90"/>
      <c r="J56" s="86"/>
      <c r="K56" s="259"/>
      <c r="L56" s="261">
        <f>SUM(L47:L48,L38,L39:L43)</f>
        <v>80245.930771839994</v>
      </c>
      <c r="M56" s="89"/>
      <c r="N56" s="88">
        <f>L56-H56</f>
        <v>0</v>
      </c>
      <c r="O56" s="87">
        <f>IF((H56)=0,"",(N56/H56))</f>
        <v>0</v>
      </c>
      <c r="Q56" s="86"/>
      <c r="R56" s="259"/>
      <c r="S56" s="85">
        <f>SUM(S47:S48,S38,S39:S43)</f>
        <v>83189.758445336105</v>
      </c>
      <c r="T56" s="89"/>
      <c r="U56" s="88">
        <f>S56-L56</f>
        <v>2943.8276734961109</v>
      </c>
      <c r="V56" s="87">
        <f>IF((L56)=0,"",(U56/L56))</f>
        <v>3.6685071070658735E-2</v>
      </c>
      <c r="X56" s="86"/>
      <c r="Y56" s="259"/>
      <c r="Z56" s="88">
        <f>SUM(Z47:Z48,Z38,Z39:Z43)</f>
        <v>82473.075116300664</v>
      </c>
      <c r="AA56" s="260"/>
      <c r="AB56" s="86"/>
      <c r="AC56" s="259"/>
      <c r="AD56" s="85">
        <f>SUM(AD47:AD48,AD38,AD39:AD43)</f>
        <v>80058.024303518425</v>
      </c>
      <c r="AE56" s="89"/>
      <c r="AF56" s="88">
        <f>AD56-Z56</f>
        <v>-2415.0508127822395</v>
      </c>
      <c r="AG56" s="87">
        <f>IF((Z56)=0,"",(AF56/Z56))</f>
        <v>-2.9282900017692064E-2</v>
      </c>
      <c r="AI56" s="88">
        <f>AG56-AC56</f>
        <v>-2.9282900017692064E-2</v>
      </c>
      <c r="AJ56" s="87" t="str">
        <f>IF((AC56)=0,"",(AI56/AC56))</f>
        <v/>
      </c>
      <c r="AL56" s="86"/>
      <c r="AM56" s="259"/>
      <c r="AN56" s="85">
        <f>SUM(AN47:AN48,AN38,AN39:AN43)</f>
        <v>81262.259103518416</v>
      </c>
      <c r="AO56" s="89"/>
      <c r="AP56" s="88">
        <f>AN56-AD56</f>
        <v>1204.2347999999911</v>
      </c>
      <c r="AQ56" s="87">
        <f>IF((AD56)=0,"",(AP56/AD56))</f>
        <v>1.5042024962225641E-2</v>
      </c>
      <c r="AS56" s="88">
        <f>AQ56-AM56</f>
        <v>1.5042024962225641E-2</v>
      </c>
      <c r="AT56" s="87" t="str">
        <f>IF((AM56)=0,"",(AS56/AM56))</f>
        <v/>
      </c>
      <c r="AX56" s="86"/>
      <c r="AY56" s="259"/>
      <c r="AZ56" s="85">
        <f>SUM(AZ47:AZ48,AZ38,AZ39:AZ43)</f>
        <v>80146.268905439589</v>
      </c>
      <c r="BA56" s="89"/>
      <c r="BB56" s="86"/>
      <c r="BC56" s="259"/>
      <c r="BD56" s="85">
        <f>SUM(BD47:BD48,BD38,BD39:BD43)</f>
        <v>80271.733905439585</v>
      </c>
    </row>
    <row r="57" spans="2:56" s="44" customFormat="1" ht="13.15" hidden="1" thickBot="1" x14ac:dyDescent="0.4">
      <c r="B57" s="84" t="s">
        <v>23</v>
      </c>
      <c r="C57" s="74"/>
      <c r="D57" s="74"/>
      <c r="E57" s="74"/>
      <c r="F57" s="83">
        <v>0.13</v>
      </c>
      <c r="G57" s="256"/>
      <c r="H57" s="258">
        <f>H56*F57</f>
        <v>10431.971000339199</v>
      </c>
      <c r="I57" s="67"/>
      <c r="J57" s="81">
        <v>0.13</v>
      </c>
      <c r="K57" s="253"/>
      <c r="L57" s="257">
        <f>L56*J57</f>
        <v>10431.971000339199</v>
      </c>
      <c r="M57" s="70"/>
      <c r="N57" s="77">
        <f>L57-H57</f>
        <v>0</v>
      </c>
      <c r="O57" s="76">
        <f>IF((H57)=0,"",(N57/H57))</f>
        <v>0</v>
      </c>
      <c r="Q57" s="81">
        <v>0.13</v>
      </c>
      <c r="R57" s="253"/>
      <c r="S57" s="75">
        <f>S56*Q57</f>
        <v>10814.668597893695</v>
      </c>
      <c r="T57" s="70"/>
      <c r="U57" s="77">
        <f>S57-L57</f>
        <v>382.69759755449559</v>
      </c>
      <c r="V57" s="76">
        <f>IF((L57)=0,"",(U57/L57))</f>
        <v>3.6685071070658846E-2</v>
      </c>
      <c r="X57" s="81">
        <v>0.13</v>
      </c>
      <c r="Y57" s="253"/>
      <c r="Z57" s="77">
        <f>Z56*X57</f>
        <v>10721.499765119086</v>
      </c>
      <c r="AA57" s="70"/>
      <c r="AB57" s="81">
        <v>0.13</v>
      </c>
      <c r="AC57" s="253"/>
      <c r="AD57" s="75">
        <f>AD56*AB57</f>
        <v>10407.543159457395</v>
      </c>
      <c r="AE57" s="70"/>
      <c r="AF57" s="77">
        <f>AD57-Z57</f>
        <v>-313.95660566169136</v>
      </c>
      <c r="AG57" s="76">
        <f>IF((Z57)=0,"",(AF57/Z57))</f>
        <v>-2.9282900017692085E-2</v>
      </c>
      <c r="AI57" s="77">
        <f>AG57-AC57</f>
        <v>-2.9282900017692085E-2</v>
      </c>
      <c r="AJ57" s="76" t="str">
        <f>IF((AC57)=0,"",(AI57/AC57))</f>
        <v/>
      </c>
      <c r="AL57" s="81">
        <v>0.13</v>
      </c>
      <c r="AM57" s="253"/>
      <c r="AN57" s="75">
        <f>AN56*AL57</f>
        <v>10564.093683457395</v>
      </c>
      <c r="AO57" s="70"/>
      <c r="AP57" s="77">
        <f>AN57-AD57</f>
        <v>156.55052400000022</v>
      </c>
      <c r="AQ57" s="76">
        <f>IF((AD57)=0,"",(AP57/AD57))</f>
        <v>1.5042024962225774E-2</v>
      </c>
      <c r="AS57" s="77">
        <f>AQ57-AM57</f>
        <v>1.5042024962225774E-2</v>
      </c>
      <c r="AT57" s="76" t="str">
        <f>IF((AM57)=0,"",(AS57/AM57))</f>
        <v/>
      </c>
      <c r="AX57" s="81">
        <v>0.13</v>
      </c>
      <c r="AY57" s="253"/>
      <c r="AZ57" s="75">
        <f>AZ56*AX57</f>
        <v>10419.014957707146</v>
      </c>
      <c r="BA57" s="70"/>
      <c r="BB57" s="81">
        <v>0.13</v>
      </c>
      <c r="BC57" s="253"/>
      <c r="BD57" s="75">
        <f>BD56*BB57</f>
        <v>10435.325407707147</v>
      </c>
    </row>
    <row r="58" spans="2:56" s="44" customFormat="1" ht="13.5" hidden="1" thickBot="1" x14ac:dyDescent="0.4">
      <c r="B58" s="79" t="s">
        <v>22</v>
      </c>
      <c r="C58" s="74"/>
      <c r="D58" s="74"/>
      <c r="E58" s="74"/>
      <c r="F58" s="73"/>
      <c r="G58" s="256"/>
      <c r="H58" s="258">
        <f>H56+H57</f>
        <v>90677.90177217919</v>
      </c>
      <c r="I58" s="67"/>
      <c r="J58" s="67"/>
      <c r="K58" s="253"/>
      <c r="L58" s="257">
        <f>L56+L57</f>
        <v>90677.90177217919</v>
      </c>
      <c r="M58" s="70"/>
      <c r="N58" s="77">
        <f>L58-H58</f>
        <v>0</v>
      </c>
      <c r="O58" s="76">
        <f>IF((H58)=0,"",(N58/H58))</f>
        <v>0</v>
      </c>
      <c r="Q58" s="67"/>
      <c r="R58" s="253"/>
      <c r="S58" s="75">
        <f>S56+S57</f>
        <v>94004.427043229807</v>
      </c>
      <c r="T58" s="70"/>
      <c r="U58" s="77">
        <f>S58-L58</f>
        <v>3326.5252710506174</v>
      </c>
      <c r="V58" s="76">
        <f>IF((L58)=0,"",(U58/L58))</f>
        <v>3.6685071070658867E-2</v>
      </c>
      <c r="X58" s="67"/>
      <c r="Y58" s="253"/>
      <c r="Z58" s="77">
        <f>Z56+Z57</f>
        <v>93194.574881419743</v>
      </c>
      <c r="AA58" s="70"/>
      <c r="AB58" s="67"/>
      <c r="AC58" s="253"/>
      <c r="AD58" s="75">
        <f>AD56+AD57</f>
        <v>90465.567462975814</v>
      </c>
      <c r="AE58" s="70"/>
      <c r="AF58" s="77">
        <f>AD58-Z58</f>
        <v>-2729.0074184439291</v>
      </c>
      <c r="AG58" s="76">
        <f>IF((Z58)=0,"",(AF58/Z58))</f>
        <v>-2.9282900017692046E-2</v>
      </c>
      <c r="AI58" s="77">
        <f>AG58-AC58</f>
        <v>-2.9282900017692046E-2</v>
      </c>
      <c r="AJ58" s="76" t="str">
        <f>IF((AC58)=0,"",(AI58/AC58))</f>
        <v/>
      </c>
      <c r="AL58" s="67"/>
      <c r="AM58" s="253"/>
      <c r="AN58" s="75">
        <f>AN56+AN57</f>
        <v>91826.352786975811</v>
      </c>
      <c r="AO58" s="70"/>
      <c r="AP58" s="77">
        <f>AN58-AD58</f>
        <v>1360.7853239999968</v>
      </c>
      <c r="AQ58" s="76">
        <f>IF((AD58)=0,"",(AP58/AD58))</f>
        <v>1.5042024962225717E-2</v>
      </c>
      <c r="AS58" s="77">
        <f>AQ58-AM58</f>
        <v>1.5042024962225717E-2</v>
      </c>
      <c r="AT58" s="76" t="str">
        <f>IF((AM58)=0,"",(AS58/AM58))</f>
        <v/>
      </c>
      <c r="AX58" s="67"/>
      <c r="AY58" s="253"/>
      <c r="AZ58" s="75">
        <f>AZ56+AZ57</f>
        <v>90565.283863146731</v>
      </c>
      <c r="BA58" s="70"/>
      <c r="BB58" s="67"/>
      <c r="BC58" s="253"/>
      <c r="BD58" s="75">
        <f>BD56+BD57</f>
        <v>90707.059313146732</v>
      </c>
    </row>
    <row r="59" spans="2:56" s="44" customFormat="1" ht="15.75" hidden="1" customHeight="1" x14ac:dyDescent="0.35">
      <c r="B59" s="527" t="s">
        <v>21</v>
      </c>
      <c r="C59" s="527"/>
      <c r="D59" s="527"/>
      <c r="E59" s="74"/>
      <c r="F59" s="73"/>
      <c r="G59" s="256"/>
      <c r="H59" s="255">
        <f>ROUND(-H58*10%,2)</f>
        <v>-9067.7900000000009</v>
      </c>
      <c r="I59" s="67"/>
      <c r="J59" s="67"/>
      <c r="K59" s="253"/>
      <c r="L59" s="254">
        <f>ROUND(-L58*10%,2)</f>
        <v>-9067.7900000000009</v>
      </c>
      <c r="M59" s="70"/>
      <c r="N59" s="69">
        <f>L59-H59</f>
        <v>0</v>
      </c>
      <c r="O59" s="68">
        <f>IF((H59)=0,"",(N59/H59))</f>
        <v>0</v>
      </c>
      <c r="Q59" s="67"/>
      <c r="R59" s="253"/>
      <c r="S59" s="66">
        <f>ROUND(-S58*10%,2)</f>
        <v>-9400.44</v>
      </c>
      <c r="T59" s="70"/>
      <c r="U59" s="69">
        <f>S59-L59</f>
        <v>-332.64999999999964</v>
      </c>
      <c r="V59" s="68">
        <f>IF((L59)=0,"",(U59/L59))</f>
        <v>3.6684793097325766E-2</v>
      </c>
      <c r="X59" s="67"/>
      <c r="Y59" s="253"/>
      <c r="Z59" s="69">
        <f>ROUND(-Z58*10%,2)</f>
        <v>-9319.4599999999991</v>
      </c>
      <c r="AA59" s="70"/>
      <c r="AB59" s="67"/>
      <c r="AC59" s="253"/>
      <c r="AD59" s="66">
        <f>ROUND(-AD58*10%,2)</f>
        <v>-9046.56</v>
      </c>
      <c r="AE59" s="70"/>
      <c r="AF59" s="69">
        <f>AD59-Z59</f>
        <v>272.89999999999964</v>
      </c>
      <c r="AG59" s="68">
        <f>IF((Z59)=0,"",(AF59/Z59))</f>
        <v>-2.9282812523472354E-2</v>
      </c>
      <c r="AI59" s="69">
        <f>AG59-AC59</f>
        <v>-2.9282812523472354E-2</v>
      </c>
      <c r="AJ59" s="68" t="str">
        <f>IF((AC59)=0,"",(AI59/AC59))</f>
        <v/>
      </c>
      <c r="AL59" s="67"/>
      <c r="AM59" s="253"/>
      <c r="AN59" s="66">
        <f>ROUND(-AN58*10%,2)</f>
        <v>-9182.64</v>
      </c>
      <c r="AO59" s="70"/>
      <c r="AP59" s="69">
        <f>AN59-AD59</f>
        <v>-136.07999999999993</v>
      </c>
      <c r="AQ59" s="68">
        <f>IF((AD59)=0,"",(AP59/AD59))</f>
        <v>1.5042181779593562E-2</v>
      </c>
      <c r="AS59" s="69">
        <f>AQ59-AM59</f>
        <v>1.5042181779593562E-2</v>
      </c>
      <c r="AT59" s="68" t="str">
        <f>IF((AM59)=0,"",(AS59/AM59))</f>
        <v/>
      </c>
      <c r="AX59" s="67"/>
      <c r="AY59" s="253"/>
      <c r="AZ59" s="66">
        <f>ROUND(-AZ58*10%,2)</f>
        <v>-9056.5300000000007</v>
      </c>
      <c r="BA59" s="70"/>
      <c r="BB59" s="67"/>
      <c r="BC59" s="253"/>
      <c r="BD59" s="66">
        <f>ROUND(-BD58*10%,2)</f>
        <v>-9070.7099999999991</v>
      </c>
    </row>
    <row r="60" spans="2:56" s="44" customFormat="1" ht="13.5" hidden="1" customHeight="1" thickBot="1" x14ac:dyDescent="0.4">
      <c r="B60" s="534" t="s">
        <v>20</v>
      </c>
      <c r="C60" s="534"/>
      <c r="D60" s="534"/>
      <c r="E60" s="65"/>
      <c r="F60" s="64"/>
      <c r="G60" s="252"/>
      <c r="H60" s="251">
        <f>SUM(H58:H59)</f>
        <v>81610.111772179196</v>
      </c>
      <c r="I60" s="58"/>
      <c r="J60" s="58"/>
      <c r="K60" s="249"/>
      <c r="L60" s="250">
        <f>SUM(L58:L59)</f>
        <v>81610.111772179196</v>
      </c>
      <c r="M60" s="61"/>
      <c r="N60" s="60">
        <f>L60-H60</f>
        <v>0</v>
      </c>
      <c r="O60" s="59">
        <f>IF((H60)=0,"",(N60/H60))</f>
        <v>0</v>
      </c>
      <c r="Q60" s="58"/>
      <c r="R60" s="249"/>
      <c r="S60" s="57">
        <f>SUM(S58:S59)</f>
        <v>84603.987043229805</v>
      </c>
      <c r="T60" s="61"/>
      <c r="U60" s="60">
        <f>S60-L60</f>
        <v>2993.8752710506087</v>
      </c>
      <c r="V60" s="59">
        <f>IF((L60)=0,"",(U60/L60))</f>
        <v>3.6685101956583983E-2</v>
      </c>
      <c r="X60" s="58"/>
      <c r="Y60" s="249"/>
      <c r="Z60" s="60">
        <f>SUM(Z58:Z59)</f>
        <v>83875.114881419751</v>
      </c>
      <c r="AA60" s="61"/>
      <c r="AB60" s="58"/>
      <c r="AC60" s="249"/>
      <c r="AD60" s="57">
        <f>SUM(AD58:AD59)</f>
        <v>81419.007462975816</v>
      </c>
      <c r="AE60" s="61"/>
      <c r="AF60" s="60">
        <f>AD60-Z60</f>
        <v>-2456.1074184439349</v>
      </c>
      <c r="AG60" s="59">
        <f>IF((Z60)=0,"",(AF60/Z60))</f>
        <v>-2.9282909739274988E-2</v>
      </c>
      <c r="AI60" s="60">
        <f>AG60-AC60</f>
        <v>-2.9282909739274988E-2</v>
      </c>
      <c r="AJ60" s="59" t="str">
        <f>IF((AC60)=0,"",(AI60/AC60))</f>
        <v/>
      </c>
      <c r="AL60" s="58"/>
      <c r="AM60" s="249"/>
      <c r="AN60" s="57">
        <f>SUM(AN58:AN59)</f>
        <v>82643.712786975811</v>
      </c>
      <c r="AO60" s="61"/>
      <c r="AP60" s="60">
        <f>AN60-AD60</f>
        <v>1224.705323999995</v>
      </c>
      <c r="AQ60" s="59">
        <f>IF((AD60)=0,"",(AP60/AD60))</f>
        <v>1.5042007538066747E-2</v>
      </c>
      <c r="AS60" s="60">
        <f>AQ60-AM60</f>
        <v>1.5042007538066747E-2</v>
      </c>
      <c r="AT60" s="59" t="str">
        <f>IF((AM60)=0,"",(AS60/AM60))</f>
        <v/>
      </c>
      <c r="AX60" s="58"/>
      <c r="AY60" s="249"/>
      <c r="AZ60" s="57">
        <f>SUM(AZ58:AZ59)</f>
        <v>81508.753863146732</v>
      </c>
      <c r="BA60" s="61"/>
      <c r="BB60" s="58"/>
      <c r="BC60" s="249"/>
      <c r="BD60" s="57">
        <f>SUM(BD58:BD59)</f>
        <v>81636.349313146726</v>
      </c>
    </row>
    <row r="61" spans="2:56" s="44" customFormat="1" ht="8.25" customHeight="1" thickBot="1" x14ac:dyDescent="0.4">
      <c r="B61" s="56"/>
      <c r="C61" s="54"/>
      <c r="D61" s="55"/>
      <c r="E61" s="54"/>
      <c r="F61" s="47"/>
      <c r="G61" s="248"/>
      <c r="H61" s="247"/>
      <c r="I61" s="51"/>
      <c r="J61" s="47"/>
      <c r="K61" s="244"/>
      <c r="L61" s="246"/>
      <c r="M61" s="50"/>
      <c r="N61" s="49"/>
      <c r="O61" s="48"/>
      <c r="Q61" s="47"/>
      <c r="R61" s="244"/>
      <c r="S61" s="45"/>
      <c r="T61" s="50"/>
      <c r="U61" s="49"/>
      <c r="V61" s="48"/>
      <c r="X61" s="47"/>
      <c r="Y61" s="244"/>
      <c r="Z61" s="245"/>
      <c r="AA61" s="50"/>
      <c r="AB61" s="47"/>
      <c r="AC61" s="244"/>
      <c r="AD61" s="45"/>
      <c r="AE61" s="50"/>
      <c r="AF61" s="49"/>
      <c r="AG61" s="48"/>
      <c r="AI61" s="49"/>
      <c r="AJ61" s="48"/>
      <c r="AL61" s="47"/>
      <c r="AM61" s="244"/>
      <c r="AN61" s="45"/>
      <c r="AO61" s="50"/>
      <c r="AP61" s="49"/>
      <c r="AQ61" s="48"/>
      <c r="AS61" s="49"/>
      <c r="AT61" s="48"/>
      <c r="AX61" s="47"/>
      <c r="AY61" s="244"/>
      <c r="AZ61" s="45"/>
      <c r="BA61" s="50"/>
      <c r="BB61" s="47"/>
      <c r="BC61" s="244"/>
      <c r="BD61" s="45"/>
    </row>
    <row r="62" spans="2:56" ht="10.5" customHeight="1" x14ac:dyDescent="0.35">
      <c r="G62" s="228"/>
      <c r="H62" s="229"/>
      <c r="K62" s="228"/>
      <c r="S62" s="43"/>
      <c r="Z62" s="43"/>
      <c r="AD62" s="43"/>
      <c r="AN62" s="43"/>
      <c r="AZ62" s="43"/>
      <c r="BD62" s="43"/>
    </row>
    <row r="63" spans="2:56" ht="13.15" x14ac:dyDescent="0.4">
      <c r="B63" s="42" t="s">
        <v>19</v>
      </c>
      <c r="F63" s="41">
        <v>4.2999999999999997E-2</v>
      </c>
      <c r="G63" s="228"/>
      <c r="H63" s="229"/>
      <c r="J63" s="41">
        <f>F63</f>
        <v>4.2999999999999997E-2</v>
      </c>
      <c r="K63" s="228"/>
      <c r="Q63" s="41">
        <v>4.8648832098523664E-2</v>
      </c>
      <c r="X63" s="41">
        <f>$Q63</f>
        <v>4.8648832098523664E-2</v>
      </c>
      <c r="AB63" s="41">
        <v>4.8599999999999997E-2</v>
      </c>
      <c r="AL63" s="41">
        <f>AB63</f>
        <v>4.8599999999999997E-2</v>
      </c>
      <c r="AX63" s="41">
        <v>4.8648832098523664E-2</v>
      </c>
      <c r="BB63" s="41">
        <v>4.8648832098523664E-2</v>
      </c>
    </row>
    <row r="64" spans="2:56" s="7" customFormat="1" ht="13.15" x14ac:dyDescent="0.4">
      <c r="B64" s="243"/>
      <c r="F64" s="35"/>
      <c r="G64" s="242"/>
      <c r="H64" s="241"/>
      <c r="J64" s="35"/>
      <c r="K64" s="242"/>
      <c r="L64" s="241"/>
      <c r="Q64" s="35"/>
      <c r="R64" s="242"/>
      <c r="X64" s="35"/>
      <c r="Y64" s="242"/>
      <c r="Z64" s="241"/>
      <c r="AB64" s="35"/>
      <c r="AC64" s="242"/>
      <c r="AD64" s="241"/>
      <c r="AL64" s="35"/>
      <c r="AM64" s="242"/>
      <c r="AN64" s="241"/>
      <c r="AX64" s="35"/>
      <c r="AY64" s="242"/>
      <c r="AZ64" s="241"/>
      <c r="BB64" s="35"/>
      <c r="BC64" s="242"/>
      <c r="BD64" s="241"/>
    </row>
    <row r="65" spans="1:56" s="7" customFormat="1" ht="13.15" x14ac:dyDescent="0.4">
      <c r="B65" s="37" t="s">
        <v>17</v>
      </c>
      <c r="F65" s="35"/>
      <c r="G65" s="242"/>
      <c r="H65" s="241"/>
      <c r="J65" s="35"/>
      <c r="K65" s="242"/>
      <c r="L65" s="241"/>
      <c r="Q65" s="35"/>
      <c r="R65" s="242"/>
      <c r="S65" s="241"/>
      <c r="X65" s="35"/>
      <c r="Y65" s="242"/>
      <c r="Z65" s="241"/>
      <c r="AB65" s="35"/>
      <c r="AC65" s="242"/>
      <c r="AD65" s="241"/>
      <c r="AL65" s="35"/>
      <c r="AM65" s="242"/>
      <c r="AN65" s="241"/>
      <c r="AX65" s="35"/>
      <c r="AY65" s="242"/>
      <c r="AZ65" s="241"/>
      <c r="BB65" s="35"/>
      <c r="BC65" s="242"/>
      <c r="BD65" s="241"/>
    </row>
    <row r="66" spans="1:56" s="6" customFormat="1" x14ac:dyDescent="0.35">
      <c r="B66" s="6" t="s">
        <v>16</v>
      </c>
      <c r="D66" s="28" t="s">
        <v>15</v>
      </c>
      <c r="E66" s="27"/>
      <c r="F66" s="240">
        <f>F23</f>
        <v>1221.57</v>
      </c>
      <c r="G66" s="239">
        <f>G23</f>
        <v>1</v>
      </c>
      <c r="H66" s="238">
        <f>G66*F66</f>
        <v>1221.57</v>
      </c>
      <c r="J66" s="240">
        <f>J23</f>
        <v>1221.57</v>
      </c>
      <c r="K66" s="239">
        <f>K23</f>
        <v>1</v>
      </c>
      <c r="L66" s="238">
        <f>K66*J66</f>
        <v>1221.57</v>
      </c>
      <c r="N66" s="33">
        <f>L66-H66</f>
        <v>0</v>
      </c>
      <c r="O66" s="32">
        <f>IF((H66)=0,"",(N66/H66))</f>
        <v>0</v>
      </c>
      <c r="Q66" s="240">
        <f>Q23</f>
        <v>1097.01</v>
      </c>
      <c r="R66" s="239">
        <f>R23</f>
        <v>1</v>
      </c>
      <c r="S66" s="238">
        <f>R66*Q66</f>
        <v>1097.01</v>
      </c>
      <c r="U66" s="33">
        <f>S66-L66</f>
        <v>-124.55999999999995</v>
      </c>
      <c r="V66" s="32">
        <f>IF((L66)=0,"",(U66/L66))</f>
        <v>-0.10196714064687243</v>
      </c>
      <c r="X66" s="240">
        <f>X23</f>
        <v>1120.74</v>
      </c>
      <c r="Y66" s="239">
        <f>Y23</f>
        <v>1</v>
      </c>
      <c r="Z66" s="238">
        <f>Y66*X66</f>
        <v>1120.74</v>
      </c>
      <c r="AB66" s="240">
        <f>AB23</f>
        <v>1159.1600000000001</v>
      </c>
      <c r="AC66" s="239">
        <f>AC23</f>
        <v>1</v>
      </c>
      <c r="AD66" s="238">
        <f>AC66*AB66</f>
        <v>1159.1600000000001</v>
      </c>
      <c r="AF66" s="33">
        <f>AD66-Z66</f>
        <v>38.420000000000073</v>
      </c>
      <c r="AG66" s="32">
        <f>IF((Z66)=0,"",(AF66/Z66))</f>
        <v>3.4280921533986534E-2</v>
      </c>
      <c r="AI66" s="33">
        <f>AD66-AZ66</f>
        <v>-26.699999999999818</v>
      </c>
      <c r="AJ66" s="32">
        <f>IF((AD66)=0,"",(AI66/AD66))</f>
        <v>-2.3033921115290224E-2</v>
      </c>
      <c r="AL66" s="240">
        <f>AL23</f>
        <v>1205.57</v>
      </c>
      <c r="AM66" s="239">
        <f>AM23</f>
        <v>1</v>
      </c>
      <c r="AN66" s="238">
        <f>AM66*AL66</f>
        <v>1205.57</v>
      </c>
      <c r="AP66" s="33">
        <f>AN66-AD66</f>
        <v>46.409999999999854</v>
      </c>
      <c r="AQ66" s="32">
        <f>IF((AD66)=0,"",(AP66/AD66))</f>
        <v>4.0037613444218099E-2</v>
      </c>
      <c r="AS66" s="33">
        <f>AN66-BD66</f>
        <v>-19.370000000000118</v>
      </c>
      <c r="AT66" s="32">
        <f>IF((AN66)=0,"",(AS66/AN66))</f>
        <v>-1.6067088597095248E-2</v>
      </c>
      <c r="AX66" s="240">
        <v>1185.8599999999999</v>
      </c>
      <c r="AY66" s="239">
        <f>AY23</f>
        <v>1</v>
      </c>
      <c r="AZ66" s="238">
        <f>AY66*AX66</f>
        <v>1185.8599999999999</v>
      </c>
      <c r="BB66" s="240">
        <v>1224.94</v>
      </c>
      <c r="BC66" s="239">
        <f>BC23</f>
        <v>1</v>
      </c>
      <c r="BD66" s="238">
        <f>BC66*BB66</f>
        <v>1224.94</v>
      </c>
    </row>
    <row r="67" spans="1:56" s="6" customFormat="1" x14ac:dyDescent="0.35">
      <c r="B67" s="6" t="s">
        <v>14</v>
      </c>
      <c r="D67" s="28" t="s">
        <v>91</v>
      </c>
      <c r="E67" s="27"/>
      <c r="F67" s="24">
        <f>F25</f>
        <v>2.5922999999999998</v>
      </c>
      <c r="G67" s="237">
        <f>$D$20</f>
        <v>1329</v>
      </c>
      <c r="H67" s="236">
        <f>G67*F67</f>
        <v>3445.1666999999998</v>
      </c>
      <c r="J67" s="24">
        <f>J25</f>
        <v>2.5922999999999998</v>
      </c>
      <c r="K67" s="237">
        <f>$D$20</f>
        <v>1329</v>
      </c>
      <c r="L67" s="236">
        <f>K67*J67</f>
        <v>3445.1666999999998</v>
      </c>
      <c r="N67" s="26">
        <f>L67-H67</f>
        <v>0</v>
      </c>
      <c r="O67" s="25">
        <f>IF((H67)=0,"",(N67/H67))</f>
        <v>0</v>
      </c>
      <c r="Q67" s="24">
        <f>Q25</f>
        <v>2.3852000000000002</v>
      </c>
      <c r="R67" s="237">
        <f>$D$20</f>
        <v>1329</v>
      </c>
      <c r="S67" s="236">
        <f>R67*Q67</f>
        <v>3169.9308000000001</v>
      </c>
      <c r="U67" s="26">
        <f>S67-L67</f>
        <v>-275.23589999999967</v>
      </c>
      <c r="V67" s="25">
        <f>IF((L67)=0,"",(U67/L67))</f>
        <v>-7.9890444778767805E-2</v>
      </c>
      <c r="X67" s="24">
        <f>X25</f>
        <v>2.4245999999999999</v>
      </c>
      <c r="Y67" s="237">
        <f>$D$20</f>
        <v>1329</v>
      </c>
      <c r="Z67" s="236">
        <f>Y67*X67</f>
        <v>3222.2934</v>
      </c>
      <c r="AB67" s="24">
        <f>AB25</f>
        <v>2.4885000000000002</v>
      </c>
      <c r="AC67" s="237">
        <f>$D$20</f>
        <v>1329</v>
      </c>
      <c r="AD67" s="236">
        <f>AC67*AB67</f>
        <v>3307.2165</v>
      </c>
      <c r="AF67" s="26">
        <f>AD67-Z67</f>
        <v>84.923099999999977</v>
      </c>
      <c r="AG67" s="25">
        <f>IF((Z67)=0,"",(AF67/Z67))</f>
        <v>2.6354862657757973E-2</v>
      </c>
      <c r="AI67" s="26">
        <f>AD67-AZ67</f>
        <v>-59.007600000000366</v>
      </c>
      <c r="AJ67" s="25">
        <f>IF((AD67)=0,"",(AI67/AD67))</f>
        <v>-1.7842073538276181E-2</v>
      </c>
      <c r="AL67" s="24">
        <f>AL25</f>
        <v>2.5657000000000001</v>
      </c>
      <c r="AM67" s="237">
        <f>$D$20</f>
        <v>1329</v>
      </c>
      <c r="AN67" s="236">
        <f>AM67*AL67</f>
        <v>3409.8153000000002</v>
      </c>
      <c r="AP67" s="26">
        <f>AN67-AD67</f>
        <v>102.59880000000021</v>
      </c>
      <c r="AQ67" s="25">
        <f>IF((AD67)=0,"",(AP67/AD67))</f>
        <v>3.1022704440426024E-2</v>
      </c>
      <c r="AS67" s="26">
        <f>AN67-BD67</f>
        <v>-42.793799999999919</v>
      </c>
      <c r="AT67" s="25">
        <f>IF((AN67)=0,"",(AS67/AN67))</f>
        <v>-1.2550181237089269E-2</v>
      </c>
      <c r="AX67" s="24">
        <v>2.5329000000000002</v>
      </c>
      <c r="AY67" s="237">
        <f>$D$20</f>
        <v>1329</v>
      </c>
      <c r="AZ67" s="236">
        <f>AY67*AX67</f>
        <v>3366.2241000000004</v>
      </c>
      <c r="BB67" s="24">
        <v>2.5979000000000001</v>
      </c>
      <c r="BC67" s="237">
        <f>$D$20</f>
        <v>1329</v>
      </c>
      <c r="BD67" s="236">
        <f>BC67*BB67</f>
        <v>3452.6091000000001</v>
      </c>
    </row>
    <row r="68" spans="1:56" s="12" customFormat="1" ht="13.5" thickBot="1" x14ac:dyDescent="0.4">
      <c r="B68" s="21" t="s">
        <v>12</v>
      </c>
      <c r="C68" s="19"/>
      <c r="D68" s="20"/>
      <c r="E68" s="19"/>
      <c r="F68" s="15"/>
      <c r="G68" s="14"/>
      <c r="H68" s="234">
        <f>SUM(H66:H67)</f>
        <v>4666.7366999999995</v>
      </c>
      <c r="I68" s="18"/>
      <c r="J68" s="15"/>
      <c r="K68" s="235"/>
      <c r="L68" s="234">
        <f>SUM(L66:L67)</f>
        <v>4666.7366999999995</v>
      </c>
      <c r="M68" s="18"/>
      <c r="N68" s="17">
        <f>L68-H68</f>
        <v>0</v>
      </c>
      <c r="O68" s="16">
        <f>IF((H68)=0,"",(N68/H68))</f>
        <v>0</v>
      </c>
      <c r="Q68" s="15"/>
      <c r="R68" s="235"/>
      <c r="S68" s="234">
        <f>SUM(S66:S67)</f>
        <v>4266.9408000000003</v>
      </c>
      <c r="T68" s="18"/>
      <c r="U68" s="17">
        <f>S68-L68</f>
        <v>-399.79589999999916</v>
      </c>
      <c r="V68" s="16">
        <f>IF((L68)=0,"",(U68/L68))</f>
        <v>-8.5669264349111277E-2</v>
      </c>
      <c r="X68" s="15"/>
      <c r="Y68" s="235"/>
      <c r="Z68" s="234">
        <f>SUM(Z66:Z67)</f>
        <v>4343.0334000000003</v>
      </c>
      <c r="AA68" s="18"/>
      <c r="AB68" s="15"/>
      <c r="AC68" s="235"/>
      <c r="AD68" s="234">
        <f>SUM(AD66:AD67)</f>
        <v>4466.3765000000003</v>
      </c>
      <c r="AE68" s="18"/>
      <c r="AF68" s="17">
        <f>AD68-Z68</f>
        <v>123.34310000000005</v>
      </c>
      <c r="AG68" s="16">
        <f>IF((Z68)=0,"",(AF68/Z68))</f>
        <v>2.8400219072687777E-2</v>
      </c>
      <c r="AI68" s="17">
        <f>AD68-AZ68</f>
        <v>-85.707599999999729</v>
      </c>
      <c r="AJ68" s="16">
        <f>IF((AD68)=0,"",(AI68/AD68))</f>
        <v>-1.9189515259181514E-2</v>
      </c>
      <c r="AL68" s="15"/>
      <c r="AM68" s="235"/>
      <c r="AN68" s="234">
        <f>SUM(AN66:AN67)</f>
        <v>4615.3852999999999</v>
      </c>
      <c r="AO68" s="18"/>
      <c r="AP68" s="17">
        <f>AN68-AD68</f>
        <v>149.00879999999961</v>
      </c>
      <c r="AQ68" s="16">
        <f>IF((AD68)=0,"",(AP68/AD68))</f>
        <v>3.3362346412130636E-2</v>
      </c>
      <c r="AS68" s="17">
        <f>AN68-BD68</f>
        <v>-62.163800000000265</v>
      </c>
      <c r="AT68" s="16">
        <f>IF((AN68)=0,"",(AS68/AN68))</f>
        <v>-1.3468821335458226E-2</v>
      </c>
      <c r="AX68" s="15"/>
      <c r="AY68" s="235"/>
      <c r="AZ68" s="234">
        <f>SUM(AZ66:AZ67)</f>
        <v>4552.0841</v>
      </c>
      <c r="BA68" s="18"/>
      <c r="BB68" s="15"/>
      <c r="BC68" s="235"/>
      <c r="BD68" s="234">
        <f>SUM(BD66:BD67)</f>
        <v>4677.5491000000002</v>
      </c>
    </row>
    <row r="69" spans="1:56" ht="10.5" customHeight="1" thickTop="1" x14ac:dyDescent="0.35">
      <c r="K69" s="228"/>
      <c r="S69" s="229"/>
      <c r="AN69" s="229"/>
      <c r="BD69" s="229"/>
    </row>
    <row r="70" spans="1:56" ht="10.5" customHeight="1" x14ac:dyDescent="0.35">
      <c r="A70" s="11" t="s">
        <v>11</v>
      </c>
    </row>
    <row r="71" spans="1:56" ht="10.5" customHeight="1" x14ac:dyDescent="0.35"/>
    <row r="72" spans="1:56" x14ac:dyDescent="0.35">
      <c r="A72" s="1" t="s">
        <v>10</v>
      </c>
    </row>
    <row r="73" spans="1:56" x14ac:dyDescent="0.35">
      <c r="A73" s="1" t="s">
        <v>9</v>
      </c>
    </row>
    <row r="75" spans="1:56" x14ac:dyDescent="0.35">
      <c r="A75" s="5" t="s">
        <v>8</v>
      </c>
    </row>
    <row r="76" spans="1:56" x14ac:dyDescent="0.35">
      <c r="A76" s="5" t="s">
        <v>7</v>
      </c>
    </row>
    <row r="78" spans="1:56" x14ac:dyDescent="0.35">
      <c r="A78" s="1" t="s">
        <v>6</v>
      </c>
    </row>
    <row r="79" spans="1:56" x14ac:dyDescent="0.35">
      <c r="A79" s="1" t="s">
        <v>5</v>
      </c>
    </row>
    <row r="80" spans="1:56" x14ac:dyDescent="0.35">
      <c r="A80" s="1" t="s">
        <v>4</v>
      </c>
    </row>
    <row r="81" spans="1:55" x14ac:dyDescent="0.35">
      <c r="A81" s="1" t="s">
        <v>3</v>
      </c>
    </row>
    <row r="82" spans="1:55" x14ac:dyDescent="0.35">
      <c r="A82" s="1" t="s">
        <v>2</v>
      </c>
    </row>
    <row r="84" spans="1:55" x14ac:dyDescent="0.35">
      <c r="A84" s="10"/>
      <c r="B84" s="1" t="s">
        <v>1</v>
      </c>
    </row>
    <row r="92" spans="1:55" s="228" customFormat="1" x14ac:dyDescent="0.35">
      <c r="B92" s="233" t="s">
        <v>0</v>
      </c>
      <c r="D92" s="230" t="str">
        <f>ROUND(D95,0)&amp;"/"&amp;ROUND(D96,0)</f>
        <v>25868/25868</v>
      </c>
      <c r="F92" s="232">
        <f>G34</f>
        <v>25868.498999999953</v>
      </c>
      <c r="G92" s="232"/>
      <c r="H92" s="232"/>
      <c r="I92" s="232"/>
      <c r="J92" s="232">
        <f>K34</f>
        <v>25868.498999999953</v>
      </c>
      <c r="Q92" s="232">
        <f>R34</f>
        <v>29266.79684864718</v>
      </c>
      <c r="X92" s="232">
        <f>Y34</f>
        <v>29266.79684864718</v>
      </c>
      <c r="AB92" s="232">
        <f>AC34</f>
        <v>29237.419800000032</v>
      </c>
      <c r="AL92" s="232">
        <f>AM34</f>
        <v>29237.419800000032</v>
      </c>
      <c r="AX92" s="232">
        <f>AY34</f>
        <v>29266.79684864718</v>
      </c>
      <c r="BB92" s="232">
        <f>BC34</f>
        <v>29266.79684864718</v>
      </c>
    </row>
    <row r="93" spans="1:55" x14ac:dyDescent="0.35">
      <c r="B93" s="5"/>
      <c r="L93" s="1"/>
      <c r="R93" s="1"/>
      <c r="Y93" s="1"/>
      <c r="AC93" s="1"/>
      <c r="AM93" s="1"/>
      <c r="AY93" s="1"/>
      <c r="BC93" s="1"/>
    </row>
    <row r="94" spans="1:55" x14ac:dyDescent="0.35">
      <c r="D94" s="231"/>
      <c r="L94" s="1"/>
      <c r="R94" s="1"/>
      <c r="Y94" s="1"/>
      <c r="AC94" s="1"/>
      <c r="AM94" s="1"/>
      <c r="AY94" s="1"/>
      <c r="BC94" s="1"/>
    </row>
    <row r="95" spans="1:55" x14ac:dyDescent="0.35">
      <c r="D95" s="223">
        <f>ROUND(F92,0)</f>
        <v>25868</v>
      </c>
      <c r="L95" s="1"/>
      <c r="R95" s="1"/>
      <c r="Y95" s="1"/>
      <c r="AC95" s="1"/>
      <c r="AM95" s="1"/>
      <c r="AY95" s="1"/>
      <c r="BC95" s="1"/>
    </row>
    <row r="96" spans="1:55" x14ac:dyDescent="0.35">
      <c r="D96" s="223">
        <f>ROUND(J92,0)</f>
        <v>25868</v>
      </c>
      <c r="L96" s="1"/>
      <c r="R96" s="1"/>
      <c r="Y96" s="1"/>
      <c r="AC96" s="1"/>
      <c r="AM96" s="1"/>
      <c r="AY96" s="1"/>
      <c r="BC96" s="1"/>
    </row>
    <row r="97" spans="2:55" x14ac:dyDescent="0.35">
      <c r="L97" s="1"/>
      <c r="R97" s="1"/>
      <c r="Y97" s="1"/>
      <c r="AB97" s="228"/>
      <c r="AC97" s="1"/>
      <c r="AM97" s="1"/>
      <c r="AX97" s="228"/>
      <c r="AY97" s="1"/>
      <c r="BC97" s="1"/>
    </row>
    <row r="98" spans="2:55" x14ac:dyDescent="0.35">
      <c r="B98" s="1" t="s">
        <v>90</v>
      </c>
      <c r="D98" s="230" t="str">
        <f>ROUND(F98,0)&amp;"/"&amp;ROUND(J98,0)</f>
        <v>627461/627461</v>
      </c>
      <c r="F98" s="228">
        <f>G39</f>
        <v>627461.49899999995</v>
      </c>
      <c r="J98" s="228">
        <f>K39</f>
        <v>627461.49899999995</v>
      </c>
      <c r="Q98" s="228">
        <f>R39</f>
        <v>630859.79684864718</v>
      </c>
      <c r="X98" s="228">
        <f>Y39</f>
        <v>630859.79684864718</v>
      </c>
      <c r="AB98" s="228">
        <f>AC39</f>
        <v>630830.41980000003</v>
      </c>
      <c r="AL98" s="228">
        <f>AM39</f>
        <v>630830.41980000003</v>
      </c>
      <c r="AX98" s="228">
        <f>AY39</f>
        <v>630859.79684864718</v>
      </c>
      <c r="BB98" s="228">
        <f>BC39</f>
        <v>630859.79684864718</v>
      </c>
    </row>
  </sheetData>
  <sheetProtection selectLockedCells="1"/>
  <mergeCells count="32">
    <mergeCell ref="B60:D60"/>
    <mergeCell ref="AP21:AP22"/>
    <mergeCell ref="AQ21:AQ22"/>
    <mergeCell ref="V21:V22"/>
    <mergeCell ref="AF21:AF22"/>
    <mergeCell ref="AG21:AG22"/>
    <mergeCell ref="B54:D54"/>
    <mergeCell ref="B53:D53"/>
    <mergeCell ref="AB20:AD20"/>
    <mergeCell ref="AF20:AG20"/>
    <mergeCell ref="AL20:AN20"/>
    <mergeCell ref="U21:U22"/>
    <mergeCell ref="B59:D59"/>
    <mergeCell ref="U20:V20"/>
    <mergeCell ref="X20:Z20"/>
    <mergeCell ref="D21:D22"/>
    <mergeCell ref="N21:N22"/>
    <mergeCell ref="O21:O22"/>
    <mergeCell ref="B11:O11"/>
    <mergeCell ref="F20:H20"/>
    <mergeCell ref="J20:L20"/>
    <mergeCell ref="N20:O20"/>
    <mergeCell ref="Q20:S20"/>
    <mergeCell ref="AX20:AZ20"/>
    <mergeCell ref="BB20:BD20"/>
    <mergeCell ref="AI20:AJ20"/>
    <mergeCell ref="AI21:AI22"/>
    <mergeCell ref="AJ21:AJ22"/>
    <mergeCell ref="AS20:AT20"/>
    <mergeCell ref="AS21:AS22"/>
    <mergeCell ref="AT21:AT22"/>
    <mergeCell ref="AP20:AQ20"/>
  </mergeCells>
  <dataValidations count="3">
    <dataValidation type="list" allowBlank="1" showInputMessage="1" showErrorMessage="1" prompt="Select Charge Unit - monthly, per kWh, per kW" sqref="D66:D67 D39:D49 D61 D55 D36:D37 D23:D26 D28:D34">
      <formula1>"Monthly, per kWh, per kW"</formula1>
    </dataValidation>
    <dataValidation type="list" allowBlank="1" showInputMessage="1" showErrorMessage="1" sqref="E61 E55 E66:E67 E39:E49 E36:E37 E23:E26 E28:E34">
      <formula1>#REF!</formula1>
    </dataValidation>
    <dataValidation type="list" allowBlank="1" showInputMessage="1" showErrorMessage="1" sqref="D16">
      <formula1>"TOU, non-TOU"</formula1>
    </dataValidation>
  </dataValidations>
  <pageMargins left="0.74803149606299213" right="0.15748031496062992" top="0.39370078740157483" bottom="0.39370078740157483" header="0.31496062992125984" footer="0.31496062992125984"/>
  <pageSetup paperSize="5" scale="79" orientation="landscape" r:id="rId1"/>
  <headerFooter alignWithMargins="0"/>
  <colBreaks count="1" manualBreakCount="1">
    <brk id="23" min="19" max="6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3">
    <pageSetUpPr fitToPage="1"/>
  </sheetPr>
  <dimension ref="A1:BE97"/>
  <sheetViews>
    <sheetView showGridLines="0" topLeftCell="A10" zoomScale="90" zoomScaleNormal="90" workbookViewId="0">
      <pane xSplit="5" ySplit="13" topLeftCell="X23" activePane="bottomRight" state="frozen"/>
      <selection activeCell="A47" sqref="A47:D47"/>
      <selection pane="topRight" activeCell="A47" sqref="A47:D47"/>
      <selection pane="bottomLeft" activeCell="A47" sqref="A47:D47"/>
      <selection pane="bottomRight" activeCell="X25" activeCellId="1" sqref="X23 X25"/>
    </sheetView>
  </sheetViews>
  <sheetFormatPr defaultColWidth="9.1328125" defaultRowHeight="12.75" x14ac:dyDescent="0.35"/>
  <cols>
    <col min="1" max="1" width="2.1328125" style="1" customWidth="1"/>
    <col min="2" max="2" width="28.86328125" style="1" customWidth="1"/>
    <col min="3" max="3" width="0.86328125" style="1" customWidth="1"/>
    <col min="4" max="4" width="13" style="1" bestFit="1" customWidth="1"/>
    <col min="5" max="5" width="3" style="1" customWidth="1"/>
    <col min="6" max="6" width="11.1328125" style="1" hidden="1" customWidth="1"/>
    <col min="7" max="7" width="10.59765625" style="1" hidden="1" customWidth="1"/>
    <col min="8" max="8" width="9.73046875" style="1" hidden="1" customWidth="1"/>
    <col min="9" max="9" width="1.73046875" style="1" hidden="1" customWidth="1"/>
    <col min="10" max="10" width="10.73046875" style="1" hidden="1" customWidth="1"/>
    <col min="11" max="11" width="10.265625" style="1" hidden="1" customWidth="1"/>
    <col min="12" max="12" width="9.73046875" style="229" hidden="1" customWidth="1"/>
    <col min="13" max="13" width="1.73046875" style="1" hidden="1" customWidth="1"/>
    <col min="14" max="14" width="10.73046875" style="1" hidden="1" customWidth="1"/>
    <col min="15" max="15" width="8.59765625" style="1" hidden="1" customWidth="1"/>
    <col min="16" max="16" width="1.73046875" style="1" hidden="1" customWidth="1"/>
    <col min="17" max="17" width="11.73046875" style="1" hidden="1" customWidth="1"/>
    <col min="18" max="18" width="10.265625" style="228" hidden="1" customWidth="1"/>
    <col min="19" max="19" width="11.73046875" style="1" hidden="1" customWidth="1"/>
    <col min="20" max="20" width="1.73046875" style="1" hidden="1" customWidth="1"/>
    <col min="21" max="21" width="12.3984375" style="1" hidden="1" customWidth="1"/>
    <col min="22" max="22" width="9.59765625" style="1" hidden="1" customWidth="1"/>
    <col min="23" max="23" width="1.73046875" style="1" hidden="1" customWidth="1"/>
    <col min="24" max="24" width="11.1328125" style="1" bestFit="1" customWidth="1"/>
    <col min="25" max="25" width="10.265625" style="228" customWidth="1"/>
    <col min="26" max="26" width="9.73046875" style="1" customWidth="1"/>
    <col min="27" max="27" width="1.73046875" style="1" customWidth="1"/>
    <col min="28" max="28" width="11.1328125" style="1" bestFit="1" customWidth="1"/>
    <col min="29" max="29" width="10.59765625" style="228" customWidth="1"/>
    <col min="30" max="30" width="9.73046875" style="1" customWidth="1"/>
    <col min="31" max="31" width="1.73046875" style="1" customWidth="1"/>
    <col min="32" max="32" width="10.59765625" style="1" customWidth="1"/>
    <col min="33" max="33" width="7.86328125" style="1" customWidth="1"/>
    <col min="34" max="34" width="1.73046875" style="1" customWidth="1"/>
    <col min="35" max="35" width="10.59765625" style="1" customWidth="1"/>
    <col min="36" max="36" width="7.86328125" style="1" customWidth="1"/>
    <col min="37" max="37" width="1.73046875" style="1" customWidth="1"/>
    <col min="38" max="38" width="11.1328125" style="1" bestFit="1" customWidth="1"/>
    <col min="39" max="39" width="10.1328125" style="228" customWidth="1"/>
    <col min="40" max="40" width="10.265625" style="1" customWidth="1"/>
    <col min="41" max="41" width="1.73046875" style="1" customWidth="1"/>
    <col min="42" max="42" width="8.73046875" style="1" customWidth="1"/>
    <col min="43" max="43" width="7.73046875" style="1" customWidth="1"/>
    <col min="44" max="44" width="1.73046875" style="1" customWidth="1"/>
    <col min="45" max="45" width="10.1328125" style="1" customWidth="1"/>
    <col min="46" max="46" width="7.73046875" style="1" customWidth="1"/>
    <col min="47" max="47" width="1.73046875" style="1" customWidth="1"/>
    <col min="48" max="49" width="9.1328125" style="1"/>
    <col min="50" max="50" width="11.1328125" style="1" bestFit="1" customWidth="1"/>
    <col min="51" max="51" width="10.265625" style="228" bestFit="1" customWidth="1"/>
    <col min="52" max="52" width="11.265625" style="1" bestFit="1" customWidth="1"/>
    <col min="53" max="53" width="1.73046875" style="1" customWidth="1"/>
    <col min="54" max="54" width="11.1328125" style="1" bestFit="1" customWidth="1"/>
    <col min="55" max="55" width="10.265625" style="228" bestFit="1" customWidth="1"/>
    <col min="56" max="56" width="11.265625" style="1" bestFit="1" customWidth="1"/>
    <col min="57" max="16384" width="9.1328125" style="1"/>
  </cols>
  <sheetData>
    <row r="1" spans="1:57" s="213" customFormat="1" ht="15" customHeight="1" x14ac:dyDescent="0.4">
      <c r="A1" s="222">
        <v>1</v>
      </c>
      <c r="B1" s="216" t="s">
        <v>88</v>
      </c>
      <c r="C1" s="214"/>
      <c r="D1" s="214" t="s">
        <v>278</v>
      </c>
      <c r="E1" s="221"/>
      <c r="F1" s="221"/>
      <c r="G1" s="221"/>
      <c r="H1" s="221"/>
      <c r="I1" s="221"/>
      <c r="J1" s="221"/>
      <c r="K1" s="221"/>
      <c r="L1" s="322"/>
      <c r="P1"/>
      <c r="Q1" s="221"/>
      <c r="R1" s="325"/>
      <c r="Y1" s="321"/>
      <c r="AC1" s="321"/>
      <c r="AM1" s="321"/>
      <c r="AY1" s="321"/>
      <c r="BC1" s="321"/>
    </row>
    <row r="2" spans="1:57" s="213" customFormat="1" ht="15" customHeight="1" x14ac:dyDescent="0.45">
      <c r="A2" s="219"/>
      <c r="B2" s="216" t="s">
        <v>87</v>
      </c>
      <c r="C2" s="214"/>
      <c r="D2" s="220"/>
      <c r="E2" s="219"/>
      <c r="F2" s="219"/>
      <c r="G2" s="219"/>
      <c r="H2" s="219"/>
      <c r="I2" s="219"/>
      <c r="J2" s="219"/>
      <c r="K2" s="219"/>
      <c r="L2" s="322"/>
      <c r="P2"/>
      <c r="Q2" s="219"/>
      <c r="R2" s="324"/>
      <c r="Y2" s="321"/>
      <c r="AC2" s="321"/>
      <c r="AM2" s="321"/>
      <c r="AY2" s="321"/>
      <c r="BC2" s="321"/>
    </row>
    <row r="3" spans="1:57" s="213" customFormat="1" ht="15" customHeight="1" x14ac:dyDescent="0.45">
      <c r="A3" s="219"/>
      <c r="B3" s="216" t="s">
        <v>86</v>
      </c>
      <c r="C3" s="214"/>
      <c r="D3" s="220"/>
      <c r="E3" s="219"/>
      <c r="F3" s="219"/>
      <c r="G3" s="219"/>
      <c r="H3" s="219"/>
      <c r="I3" s="219"/>
      <c r="J3" s="219"/>
      <c r="K3" s="219"/>
      <c r="L3" s="322"/>
      <c r="P3"/>
      <c r="R3" s="321"/>
      <c r="Y3" s="321"/>
      <c r="AC3" s="321"/>
      <c r="AM3" s="321"/>
      <c r="AY3" s="321"/>
      <c r="BC3" s="321"/>
    </row>
    <row r="4" spans="1:57" s="213" customFormat="1" ht="15" customHeight="1" x14ac:dyDescent="0.45">
      <c r="A4" s="219"/>
      <c r="B4" s="216" t="s">
        <v>85</v>
      </c>
      <c r="C4" s="214"/>
      <c r="D4" s="220"/>
      <c r="E4" s="219"/>
      <c r="F4" s="219"/>
      <c r="G4" s="219"/>
      <c r="H4" s="219"/>
      <c r="I4" s="218"/>
      <c r="J4" s="218"/>
      <c r="K4" s="218"/>
      <c r="L4" s="322"/>
      <c r="P4"/>
      <c r="Q4" s="218"/>
      <c r="R4" s="323"/>
      <c r="Y4" s="321"/>
      <c r="AC4" s="321"/>
      <c r="AM4" s="321"/>
      <c r="AY4" s="321"/>
      <c r="BC4" s="321"/>
    </row>
    <row r="5" spans="1:57" s="213" customFormat="1" ht="15" customHeight="1" x14ac:dyDescent="0.4">
      <c r="B5" s="216" t="s">
        <v>84</v>
      </c>
      <c r="C5" s="214"/>
      <c r="D5" s="215"/>
      <c r="E5" s="217"/>
      <c r="L5" s="322"/>
      <c r="P5"/>
      <c r="R5" s="321"/>
      <c r="Y5" s="321"/>
      <c r="AC5" s="321"/>
      <c r="AM5" s="321"/>
      <c r="AY5" s="321"/>
      <c r="BC5" s="321"/>
    </row>
    <row r="6" spans="1:57" s="213" customFormat="1" ht="9" customHeight="1" x14ac:dyDescent="0.4">
      <c r="B6" s="216"/>
      <c r="C6" s="214"/>
      <c r="D6" s="214"/>
      <c r="L6" s="322"/>
      <c r="P6"/>
      <c r="R6" s="321"/>
      <c r="Y6" s="321"/>
      <c r="AC6" s="321"/>
      <c r="AM6" s="321"/>
      <c r="AY6" s="321"/>
      <c r="BC6" s="321"/>
    </row>
    <row r="7" spans="1:57" s="213" customFormat="1" ht="13.15" x14ac:dyDescent="0.4">
      <c r="B7" s="216" t="s">
        <v>83</v>
      </c>
      <c r="C7" s="214"/>
      <c r="D7" s="215"/>
      <c r="L7" s="322"/>
      <c r="P7"/>
      <c r="R7" s="321"/>
      <c r="Y7" s="321"/>
      <c r="AC7" s="321"/>
      <c r="AM7" s="321"/>
      <c r="AY7" s="321"/>
      <c r="BC7" s="321"/>
    </row>
    <row r="8" spans="1:57" s="213" customFormat="1" ht="15" customHeight="1" x14ac:dyDescent="0.35">
      <c r="C8" s="214"/>
      <c r="L8" s="322"/>
      <c r="N8" s="1"/>
      <c r="O8"/>
      <c r="P8"/>
      <c r="R8" s="321"/>
      <c r="Y8" s="321"/>
      <c r="AC8" s="321"/>
      <c r="AM8" s="321"/>
      <c r="AY8" s="321"/>
      <c r="BC8" s="321"/>
    </row>
    <row r="9" spans="1:57" ht="7.5" customHeight="1" x14ac:dyDescent="0.35">
      <c r="L9" s="319"/>
      <c r="M9"/>
      <c r="N9"/>
      <c r="O9"/>
      <c r="P9"/>
      <c r="S9"/>
      <c r="T9"/>
      <c r="U9"/>
      <c r="V9"/>
      <c r="W9"/>
      <c r="X9"/>
      <c r="Y9" s="320"/>
      <c r="Z9"/>
      <c r="AA9"/>
      <c r="AB9"/>
      <c r="AC9" s="320"/>
      <c r="AD9"/>
      <c r="AE9"/>
      <c r="AF9"/>
      <c r="AG9"/>
      <c r="AH9"/>
      <c r="AI9"/>
      <c r="AJ9"/>
      <c r="AK9"/>
      <c r="AL9"/>
      <c r="AM9" s="320"/>
      <c r="AN9"/>
      <c r="AO9"/>
      <c r="AP9"/>
      <c r="AQ9"/>
      <c r="AR9"/>
      <c r="AS9"/>
      <c r="AT9"/>
      <c r="AU9"/>
      <c r="AV9"/>
      <c r="AW9"/>
      <c r="AX9"/>
      <c r="AY9" s="320"/>
      <c r="AZ9"/>
      <c r="BA9"/>
      <c r="BB9"/>
      <c r="BC9" s="320"/>
      <c r="BD9"/>
      <c r="BE9"/>
    </row>
    <row r="10" spans="1:57" ht="18.75" customHeight="1" x14ac:dyDescent="0.5">
      <c r="B10" s="212" t="s">
        <v>82</v>
      </c>
      <c r="C10" s="212"/>
      <c r="D10" s="212"/>
      <c r="E10" s="212"/>
      <c r="F10" s="212"/>
      <c r="G10" s="212"/>
      <c r="H10" s="212"/>
      <c r="I10" s="212"/>
      <c r="J10" s="212"/>
      <c r="K10" s="212"/>
      <c r="L10" s="211"/>
      <c r="M10" s="212"/>
      <c r="N10" s="212"/>
      <c r="O10" s="212"/>
      <c r="P10"/>
      <c r="AD10" s="211"/>
      <c r="AZ10" s="211"/>
    </row>
    <row r="11" spans="1:57" ht="18.75" hidden="1" customHeight="1" x14ac:dyDescent="0.5">
      <c r="B11" s="533" t="s">
        <v>81</v>
      </c>
      <c r="C11" s="533"/>
      <c r="D11" s="533"/>
      <c r="E11" s="533"/>
      <c r="F11" s="533"/>
      <c r="G11" s="533"/>
      <c r="H11" s="533"/>
      <c r="I11" s="533"/>
      <c r="J11" s="533"/>
      <c r="K11" s="533"/>
      <c r="L11" s="533"/>
      <c r="M11" s="533"/>
      <c r="N11" s="533"/>
      <c r="O11" s="533"/>
      <c r="P11"/>
      <c r="W11"/>
      <c r="AH11"/>
      <c r="AK11"/>
      <c r="AR11"/>
      <c r="AU11"/>
    </row>
    <row r="12" spans="1:57" ht="7.5" hidden="1" customHeight="1" x14ac:dyDescent="0.35">
      <c r="L12" s="319"/>
      <c r="M12"/>
      <c r="N12"/>
      <c r="O12"/>
      <c r="P12"/>
      <c r="S12"/>
      <c r="T12"/>
      <c r="U12"/>
      <c r="V12"/>
      <c r="W12"/>
      <c r="Z12"/>
      <c r="AA12"/>
      <c r="AD12"/>
      <c r="AE12"/>
      <c r="AF12"/>
      <c r="AG12"/>
      <c r="AH12"/>
      <c r="AI12"/>
      <c r="AJ12"/>
      <c r="AK12"/>
      <c r="AN12"/>
      <c r="AO12"/>
      <c r="AP12"/>
      <c r="AQ12"/>
      <c r="AR12"/>
      <c r="AS12"/>
      <c r="AT12"/>
      <c r="AU12"/>
      <c r="AZ12"/>
      <c r="BA12"/>
      <c r="BD12"/>
    </row>
    <row r="13" spans="1:57" ht="7.5" customHeight="1" x14ac:dyDescent="0.35">
      <c r="L13" s="319"/>
      <c r="M13"/>
      <c r="N13"/>
      <c r="O13"/>
      <c r="P13"/>
      <c r="S13"/>
      <c r="T13"/>
      <c r="U13"/>
      <c r="V13"/>
      <c r="W13"/>
      <c r="Z13"/>
      <c r="AA13"/>
      <c r="AD13"/>
      <c r="AE13"/>
      <c r="AF13"/>
      <c r="AG13"/>
      <c r="AH13"/>
      <c r="AI13"/>
      <c r="AJ13"/>
      <c r="AK13"/>
      <c r="AN13"/>
      <c r="AO13"/>
      <c r="AP13"/>
      <c r="AQ13"/>
      <c r="AR13"/>
      <c r="AS13"/>
      <c r="AT13"/>
      <c r="AU13"/>
      <c r="AZ13"/>
      <c r="BA13"/>
      <c r="BD13"/>
    </row>
    <row r="14" spans="1:57" ht="15" hidden="1" x14ac:dyDescent="0.4">
      <c r="B14" s="210" t="s">
        <v>80</v>
      </c>
      <c r="D14" s="7"/>
      <c r="E14" s="209"/>
      <c r="F14" s="209"/>
      <c r="G14" s="209"/>
      <c r="H14" s="209"/>
      <c r="I14" s="209"/>
      <c r="J14" s="209"/>
      <c r="K14" s="209"/>
      <c r="L14" s="318"/>
      <c r="M14" s="209"/>
      <c r="N14" s="209"/>
      <c r="O14" s="209"/>
    </row>
    <row r="15" spans="1:57" ht="15" x14ac:dyDescent="0.4">
      <c r="B15" s="208" t="s">
        <v>96</v>
      </c>
      <c r="C15" s="207"/>
      <c r="D15" s="206"/>
      <c r="E15" s="206"/>
      <c r="F15" s="202"/>
      <c r="G15" s="202"/>
      <c r="H15" s="202"/>
      <c r="I15" s="202"/>
      <c r="J15" s="202"/>
      <c r="K15" s="202"/>
      <c r="L15" s="316"/>
      <c r="M15" s="202"/>
      <c r="N15" s="202"/>
      <c r="O15" s="202"/>
      <c r="R15" s="315"/>
      <c r="S15" s="202"/>
      <c r="T15" s="202"/>
      <c r="U15" s="202"/>
      <c r="V15" s="202"/>
      <c r="X15" s="202"/>
      <c r="Y15" s="315"/>
      <c r="Z15" s="202"/>
      <c r="AA15" s="202"/>
      <c r="AB15" s="202"/>
      <c r="AC15" s="315"/>
      <c r="AD15" s="202"/>
      <c r="AE15" s="202"/>
      <c r="AF15" s="202"/>
      <c r="AG15" s="202"/>
      <c r="AI15" s="202"/>
      <c r="AJ15" s="202"/>
      <c r="AL15" s="202"/>
      <c r="AM15" s="315"/>
      <c r="AN15" s="202"/>
      <c r="AO15" s="202"/>
      <c r="AP15" s="202"/>
      <c r="AQ15" s="202"/>
      <c r="AS15" s="202"/>
      <c r="AT15" s="202"/>
      <c r="AX15" s="202"/>
      <c r="AY15" s="315"/>
      <c r="AZ15" s="202"/>
      <c r="BA15" s="202"/>
      <c r="BB15" s="202"/>
      <c r="BC15" s="315"/>
      <c r="BD15" s="202"/>
    </row>
    <row r="16" spans="1:57" ht="15" hidden="1" x14ac:dyDescent="0.4">
      <c r="B16" s="201" t="s">
        <v>78</v>
      </c>
      <c r="D16" s="204" t="s">
        <v>77</v>
      </c>
      <c r="E16" s="202"/>
      <c r="F16" s="202"/>
      <c r="G16" s="202"/>
      <c r="H16" s="202"/>
      <c r="I16" s="202"/>
      <c r="J16" s="202"/>
      <c r="K16" s="227"/>
      <c r="L16" s="316"/>
      <c r="M16" s="202"/>
      <c r="N16" s="202"/>
      <c r="O16" s="202"/>
      <c r="Q16" s="202"/>
      <c r="R16" s="315"/>
      <c r="S16" s="202"/>
      <c r="T16" s="202"/>
      <c r="U16" s="202"/>
      <c r="V16" s="202"/>
      <c r="X16" s="202"/>
      <c r="Y16" s="315"/>
      <c r="Z16" s="202"/>
      <c r="AA16" s="202"/>
      <c r="AB16" s="202"/>
      <c r="AC16" s="315"/>
      <c r="AD16" s="202"/>
      <c r="AE16" s="202"/>
      <c r="AF16" s="202"/>
      <c r="AG16" s="202"/>
      <c r="AI16" s="202"/>
      <c r="AJ16" s="202"/>
      <c r="AL16" s="202"/>
      <c r="AM16" s="315"/>
      <c r="AN16" s="202"/>
      <c r="AO16" s="202"/>
      <c r="AP16" s="202"/>
      <c r="AQ16" s="202"/>
      <c r="AS16" s="202"/>
      <c r="AT16" s="202"/>
      <c r="AX16" s="202"/>
      <c r="AY16" s="315"/>
      <c r="AZ16" s="202"/>
      <c r="BA16" s="202"/>
      <c r="BB16" s="202"/>
      <c r="BC16" s="315"/>
      <c r="BD16" s="202"/>
    </row>
    <row r="17" spans="2:56" ht="13.5" customHeight="1" x14ac:dyDescent="0.4">
      <c r="B17" s="203"/>
      <c r="D17" s="202"/>
      <c r="E17" s="202"/>
      <c r="F17" s="202"/>
      <c r="G17" s="202"/>
      <c r="H17" s="202"/>
      <c r="I17" s="202"/>
      <c r="J17" s="202"/>
      <c r="K17" s="202"/>
      <c r="L17" s="316"/>
      <c r="M17" s="202"/>
      <c r="N17" s="202"/>
      <c r="O17" s="202"/>
      <c r="Q17" s="202"/>
      <c r="R17" s="315"/>
      <c r="S17" s="202"/>
      <c r="T17" s="202"/>
      <c r="U17" s="202"/>
      <c r="V17" s="202"/>
      <c r="X17" s="202"/>
      <c r="Y17" s="315"/>
      <c r="Z17" s="202"/>
      <c r="AA17" s="202"/>
      <c r="AB17" s="202"/>
      <c r="AC17" s="315"/>
      <c r="AD17" s="202"/>
      <c r="AE17" s="202"/>
      <c r="AF17" s="202"/>
      <c r="AG17" s="202"/>
      <c r="AI17" s="202"/>
      <c r="AJ17" s="202"/>
      <c r="AL17" s="202"/>
      <c r="AM17" s="315"/>
      <c r="AN17" s="202"/>
      <c r="AO17" s="202"/>
      <c r="AP17" s="202"/>
      <c r="AQ17" s="202"/>
      <c r="AS17" s="202"/>
      <c r="AT17" s="202"/>
      <c r="AX17" s="202"/>
      <c r="AY17" s="315"/>
      <c r="AZ17" s="202"/>
      <c r="BA17" s="202"/>
      <c r="BB17" s="202"/>
      <c r="BC17" s="315"/>
      <c r="BD17" s="202"/>
    </row>
    <row r="18" spans="2:56" ht="13.15" x14ac:dyDescent="0.4">
      <c r="B18" s="5"/>
      <c r="D18" s="42" t="s">
        <v>76</v>
      </c>
      <c r="E18" s="42"/>
    </row>
    <row r="19" spans="2:56" ht="13.15" x14ac:dyDescent="0.4">
      <c r="B19" s="314" t="s">
        <v>75</v>
      </c>
      <c r="D19" s="200">
        <v>3559916</v>
      </c>
    </row>
    <row r="20" spans="2:56" ht="13.15" x14ac:dyDescent="0.4">
      <c r="B20" s="314" t="s">
        <v>93</v>
      </c>
      <c r="D20" s="200">
        <v>8052</v>
      </c>
      <c r="E20" s="199"/>
      <c r="F20" s="522" t="s">
        <v>74</v>
      </c>
      <c r="G20" s="523"/>
      <c r="H20" s="524"/>
      <c r="J20" s="522" t="s">
        <v>73</v>
      </c>
      <c r="K20" s="523"/>
      <c r="L20" s="524"/>
      <c r="N20" s="522" t="s">
        <v>72</v>
      </c>
      <c r="O20" s="524"/>
      <c r="Q20" s="522" t="s">
        <v>71</v>
      </c>
      <c r="R20" s="523"/>
      <c r="S20" s="524"/>
      <c r="U20" s="522" t="s">
        <v>70</v>
      </c>
      <c r="V20" s="524"/>
      <c r="X20" s="522" t="s">
        <v>69</v>
      </c>
      <c r="Y20" s="523"/>
      <c r="Z20" s="524"/>
      <c r="AB20" s="522" t="s">
        <v>68</v>
      </c>
      <c r="AC20" s="523"/>
      <c r="AD20" s="524"/>
      <c r="AF20" s="522" t="s">
        <v>67</v>
      </c>
      <c r="AG20" s="524"/>
      <c r="AI20" s="522" t="s">
        <v>66</v>
      </c>
      <c r="AJ20" s="524"/>
      <c r="AL20" s="522" t="s">
        <v>65</v>
      </c>
      <c r="AM20" s="523"/>
      <c r="AN20" s="524"/>
      <c r="AP20" s="522" t="s">
        <v>64</v>
      </c>
      <c r="AQ20" s="524"/>
      <c r="AS20" s="522" t="s">
        <v>63</v>
      </c>
      <c r="AT20" s="524"/>
      <c r="AX20" s="522" t="s">
        <v>62</v>
      </c>
      <c r="AY20" s="523"/>
      <c r="AZ20" s="524"/>
      <c r="BB20" s="522" t="s">
        <v>61</v>
      </c>
      <c r="BC20" s="523"/>
      <c r="BD20" s="524"/>
    </row>
    <row r="21" spans="2:56" ht="13.15" customHeight="1" x14ac:dyDescent="0.4">
      <c r="B21" s="5"/>
      <c r="D21" s="531" t="s">
        <v>60</v>
      </c>
      <c r="E21" s="195"/>
      <c r="F21" s="198" t="s">
        <v>57</v>
      </c>
      <c r="G21" s="198" t="s">
        <v>56</v>
      </c>
      <c r="H21" s="196" t="s">
        <v>55</v>
      </c>
      <c r="J21" s="198" t="s">
        <v>57</v>
      </c>
      <c r="K21" s="197" t="s">
        <v>56</v>
      </c>
      <c r="L21" s="313" t="s">
        <v>55</v>
      </c>
      <c r="N21" s="525" t="s">
        <v>59</v>
      </c>
      <c r="O21" s="520" t="s">
        <v>58</v>
      </c>
      <c r="Q21" s="198" t="s">
        <v>57</v>
      </c>
      <c r="R21" s="312" t="s">
        <v>56</v>
      </c>
      <c r="S21" s="196" t="s">
        <v>55</v>
      </c>
      <c r="U21" s="525" t="s">
        <v>59</v>
      </c>
      <c r="V21" s="520" t="s">
        <v>58</v>
      </c>
      <c r="X21" s="198" t="s">
        <v>57</v>
      </c>
      <c r="Y21" s="312" t="s">
        <v>56</v>
      </c>
      <c r="Z21" s="198" t="s">
        <v>55</v>
      </c>
      <c r="AB21" s="198" t="s">
        <v>57</v>
      </c>
      <c r="AC21" s="312" t="s">
        <v>56</v>
      </c>
      <c r="AD21" s="196" t="s">
        <v>55</v>
      </c>
      <c r="AF21" s="525" t="s">
        <v>59</v>
      </c>
      <c r="AG21" s="520" t="s">
        <v>58</v>
      </c>
      <c r="AI21" s="525" t="s">
        <v>59</v>
      </c>
      <c r="AJ21" s="520" t="s">
        <v>58</v>
      </c>
      <c r="AL21" s="198" t="s">
        <v>57</v>
      </c>
      <c r="AM21" s="312" t="s">
        <v>56</v>
      </c>
      <c r="AN21" s="196" t="s">
        <v>55</v>
      </c>
      <c r="AP21" s="525" t="s">
        <v>59</v>
      </c>
      <c r="AQ21" s="520" t="s">
        <v>58</v>
      </c>
      <c r="AS21" s="525" t="s">
        <v>59</v>
      </c>
      <c r="AT21" s="520" t="s">
        <v>58</v>
      </c>
      <c r="AX21" s="198" t="s">
        <v>57</v>
      </c>
      <c r="AY21" s="312" t="s">
        <v>56</v>
      </c>
      <c r="AZ21" s="196" t="s">
        <v>55</v>
      </c>
      <c r="BB21" s="198" t="s">
        <v>57</v>
      </c>
      <c r="BC21" s="312" t="s">
        <v>56</v>
      </c>
      <c r="BD21" s="196" t="s">
        <v>55</v>
      </c>
    </row>
    <row r="22" spans="2:56" ht="13.15" x14ac:dyDescent="0.4">
      <c r="B22" s="5"/>
      <c r="D22" s="532"/>
      <c r="E22" s="195"/>
      <c r="F22" s="194" t="s">
        <v>54</v>
      </c>
      <c r="G22" s="194"/>
      <c r="H22" s="193" t="s">
        <v>54</v>
      </c>
      <c r="J22" s="194" t="s">
        <v>54</v>
      </c>
      <c r="K22" s="310"/>
      <c r="L22" s="311" t="s">
        <v>54</v>
      </c>
      <c r="N22" s="526"/>
      <c r="O22" s="521"/>
      <c r="Q22" s="194" t="s">
        <v>54</v>
      </c>
      <c r="R22" s="310"/>
      <c r="S22" s="193" t="s">
        <v>54</v>
      </c>
      <c r="U22" s="526"/>
      <c r="V22" s="521"/>
      <c r="X22" s="194" t="s">
        <v>54</v>
      </c>
      <c r="Y22" s="310"/>
      <c r="Z22" s="194" t="s">
        <v>54</v>
      </c>
      <c r="AB22" s="194" t="s">
        <v>54</v>
      </c>
      <c r="AC22" s="310"/>
      <c r="AD22" s="193" t="s">
        <v>54</v>
      </c>
      <c r="AF22" s="526"/>
      <c r="AG22" s="521"/>
      <c r="AI22" s="526"/>
      <c r="AJ22" s="521"/>
      <c r="AL22" s="194" t="s">
        <v>54</v>
      </c>
      <c r="AM22" s="310"/>
      <c r="AN22" s="193" t="s">
        <v>54</v>
      </c>
      <c r="AP22" s="526"/>
      <c r="AQ22" s="521"/>
      <c r="AS22" s="526"/>
      <c r="AT22" s="521"/>
      <c r="AX22" s="194" t="s">
        <v>54</v>
      </c>
      <c r="AY22" s="310"/>
      <c r="AZ22" s="193" t="s">
        <v>54</v>
      </c>
      <c r="BB22" s="194" t="s">
        <v>54</v>
      </c>
      <c r="BC22" s="310"/>
      <c r="BD22" s="193" t="s">
        <v>54</v>
      </c>
    </row>
    <row r="23" spans="2:56" s="6" customFormat="1" x14ac:dyDescent="0.35">
      <c r="B23" s="6" t="s">
        <v>16</v>
      </c>
      <c r="D23" s="28" t="s">
        <v>15</v>
      </c>
      <c r="E23" s="27"/>
      <c r="F23" s="181">
        <v>8270.6299999999992</v>
      </c>
      <c r="G23" s="293">
        <v>1</v>
      </c>
      <c r="H23" s="301">
        <f>G23*F23</f>
        <v>8270.6299999999992</v>
      </c>
      <c r="J23" s="181">
        <f>F23</f>
        <v>8270.6299999999992</v>
      </c>
      <c r="K23" s="292">
        <v>1</v>
      </c>
      <c r="L23" s="301">
        <f>K23*J23</f>
        <v>8270.6299999999992</v>
      </c>
      <c r="N23" s="147">
        <f>L23-H23</f>
        <v>0</v>
      </c>
      <c r="O23" s="170">
        <f>IF((H23)=0,"",(N23/H23))</f>
        <v>0</v>
      </c>
      <c r="Q23" s="181">
        <v>8347.42</v>
      </c>
      <c r="R23" s="292">
        <v>1</v>
      </c>
      <c r="S23" s="301">
        <f>R23*Q23</f>
        <v>8347.42</v>
      </c>
      <c r="U23" s="147">
        <f>S23-L23</f>
        <v>76.790000000000873</v>
      </c>
      <c r="V23" s="170">
        <f>IF((L23)=0,"",(U23/L23))</f>
        <v>9.2846615070437052E-3</v>
      </c>
      <c r="X23" s="181">
        <v>8527.98</v>
      </c>
      <c r="Y23" s="292">
        <v>1</v>
      </c>
      <c r="Z23" s="302">
        <f>Y23*X23</f>
        <v>8527.98</v>
      </c>
      <c r="AB23" s="181">
        <f>'App. 2-Z_Tariff 2018'!$D$180</f>
        <v>8820.2900000000009</v>
      </c>
      <c r="AC23" s="292">
        <v>1</v>
      </c>
      <c r="AD23" s="301">
        <f>AC23*AB23</f>
        <v>8820.2900000000009</v>
      </c>
      <c r="AF23" s="147">
        <f>AD23-Z23</f>
        <v>292.31000000000131</v>
      </c>
      <c r="AG23" s="170">
        <f>IF((Z23)=0,"",(AF23/Z23))</f>
        <v>3.4276581324065171E-2</v>
      </c>
      <c r="AI23" s="147">
        <f>AD23-AZ23</f>
        <v>-203.20999999999913</v>
      </c>
      <c r="AJ23" s="170">
        <f>IF((AD23)=0,"",(AI23/AD23))</f>
        <v>-2.3038925024007045E-2</v>
      </c>
      <c r="AL23" s="181">
        <f>'App. 2-Z_Tariff 2019'!$D$165</f>
        <v>9173.44</v>
      </c>
      <c r="AM23" s="292">
        <v>1</v>
      </c>
      <c r="AN23" s="301">
        <f>AM23*AL23</f>
        <v>9173.44</v>
      </c>
      <c r="AP23" s="147">
        <f>AN23-AD23</f>
        <v>353.14999999999964</v>
      </c>
      <c r="AQ23" s="170">
        <f>IF((AD23)=0,"",(AP23/AD23))</f>
        <v>4.0038366085468798E-2</v>
      </c>
      <c r="AS23" s="147">
        <f>AN23-BD23</f>
        <v>-147.46999999999935</v>
      </c>
      <c r="AT23" s="170">
        <f>IF((AN23)=0,"",(AS23/AN23))</f>
        <v>-1.6075757840025042E-2</v>
      </c>
      <c r="AX23" s="181">
        <v>9023.5</v>
      </c>
      <c r="AY23" s="292">
        <v>1</v>
      </c>
      <c r="AZ23" s="301">
        <f>AY23*AX23</f>
        <v>9023.5</v>
      </c>
      <c r="BB23" s="181">
        <v>9320.91</v>
      </c>
      <c r="BC23" s="292">
        <v>1</v>
      </c>
      <c r="BD23" s="301">
        <f>BC23*BB23</f>
        <v>9320.91</v>
      </c>
    </row>
    <row r="24" spans="2:56" s="6" customFormat="1" hidden="1" x14ac:dyDescent="0.35">
      <c r="B24" s="191"/>
      <c r="D24" s="28" t="s">
        <v>91</v>
      </c>
      <c r="E24" s="27"/>
      <c r="F24" s="169"/>
      <c r="G24" s="293"/>
      <c r="H24" s="301"/>
      <c r="J24" s="169"/>
      <c r="K24" s="293">
        <f>K25</f>
        <v>8052</v>
      </c>
      <c r="L24" s="301">
        <f>K24*J24</f>
        <v>0</v>
      </c>
      <c r="N24" s="147"/>
      <c r="O24" s="170"/>
      <c r="Q24" s="169"/>
      <c r="R24" s="293">
        <f>R25</f>
        <v>8052</v>
      </c>
      <c r="S24" s="301">
        <f>R24*Q24</f>
        <v>0</v>
      </c>
      <c r="U24" s="147"/>
      <c r="V24" s="170"/>
      <c r="X24" s="169"/>
      <c r="Y24" s="293">
        <f>Y25</f>
        <v>8052</v>
      </c>
      <c r="Z24" s="301">
        <f>Y24*X24</f>
        <v>0</v>
      </c>
      <c r="AB24" s="169"/>
      <c r="AC24" s="293">
        <f>AC25</f>
        <v>8052</v>
      </c>
      <c r="AD24" s="301">
        <f>AC24*AB24</f>
        <v>0</v>
      </c>
      <c r="AF24" s="147"/>
      <c r="AG24" s="170"/>
      <c r="AI24" s="147"/>
      <c r="AJ24" s="170"/>
      <c r="AL24" s="169"/>
      <c r="AM24" s="293">
        <f>AM25</f>
        <v>8052</v>
      </c>
      <c r="AN24" s="301">
        <f>AM24*AL24</f>
        <v>0</v>
      </c>
      <c r="AP24" s="147"/>
      <c r="AQ24" s="170"/>
      <c r="AS24" s="147"/>
      <c r="AT24" s="170"/>
      <c r="AX24" s="169"/>
      <c r="AY24" s="293">
        <f>AY25</f>
        <v>8052</v>
      </c>
      <c r="AZ24" s="301">
        <f>AY24*AX24</f>
        <v>0</v>
      </c>
      <c r="BB24" s="169"/>
      <c r="BC24" s="293">
        <f>BC25</f>
        <v>8052</v>
      </c>
      <c r="BD24" s="301">
        <f>BC24*BB24</f>
        <v>0</v>
      </c>
    </row>
    <row r="25" spans="2:56" s="6" customFormat="1" x14ac:dyDescent="0.35">
      <c r="B25" s="6" t="s">
        <v>14</v>
      </c>
      <c r="D25" s="28" t="s">
        <v>91</v>
      </c>
      <c r="E25" s="27"/>
      <c r="F25" s="169">
        <v>2.0531000000000001</v>
      </c>
      <c r="G25" s="293">
        <f>$D$20</f>
        <v>8052</v>
      </c>
      <c r="H25" s="301">
        <f>G25*F25</f>
        <v>16531.5612</v>
      </c>
      <c r="J25" s="169">
        <f>F25</f>
        <v>2.0531000000000001</v>
      </c>
      <c r="K25" s="293">
        <f>$G25</f>
        <v>8052</v>
      </c>
      <c r="L25" s="301">
        <f>K25*J25</f>
        <v>16531.5612</v>
      </c>
      <c r="N25" s="147">
        <f t="shared" ref="N25:N39" si="0">L25-H25</f>
        <v>0</v>
      </c>
      <c r="O25" s="170">
        <f t="shared" ref="O25:O39" si="1">IF((H25)=0,"",(N25/H25))</f>
        <v>0</v>
      </c>
      <c r="Q25" s="169">
        <v>2.0666000000000002</v>
      </c>
      <c r="R25" s="293">
        <f>$G25</f>
        <v>8052</v>
      </c>
      <c r="S25" s="301">
        <f>R25*Q25</f>
        <v>16640.263200000001</v>
      </c>
      <c r="U25" s="147">
        <f t="shared" ref="U25:U47" si="2">S25-L25</f>
        <v>108.70200000000114</v>
      </c>
      <c r="V25" s="170">
        <f t="shared" ref="V25:V47" si="3">IF((L25)=0,"",(U25/L25))</f>
        <v>6.5754225317812779E-3</v>
      </c>
      <c r="X25" s="169">
        <v>2.0983000000000001</v>
      </c>
      <c r="Y25" s="293">
        <f>$G25</f>
        <v>8052</v>
      </c>
      <c r="Z25" s="302">
        <f>Y25*X25</f>
        <v>16895.511600000002</v>
      </c>
      <c r="AB25" s="169">
        <f>'App. 2-Z_Tariff 2018'!$D$181</f>
        <v>2.1497000000000002</v>
      </c>
      <c r="AC25" s="293">
        <f>$G25</f>
        <v>8052</v>
      </c>
      <c r="AD25" s="301">
        <f>AC25*AB25</f>
        <v>17309.384400000003</v>
      </c>
      <c r="AF25" s="147">
        <f t="shared" ref="AF25:AF47" si="4">AD25-Z25</f>
        <v>413.87280000000101</v>
      </c>
      <c r="AG25" s="170">
        <f t="shared" ref="AG25:AG47" si="5">IF((Z25)=0,"",(AF25/Z25))</f>
        <v>2.449602058809518E-2</v>
      </c>
      <c r="AI25" s="147">
        <f t="shared" ref="AI25:AI45" si="6">AD25-AZ25</f>
        <v>-287.45639999999912</v>
      </c>
      <c r="AJ25" s="170">
        <f t="shared" ref="AJ25:AJ45" si="7">IF((AD25)=0,"",(AI25/AD25))</f>
        <v>-1.6606968414197277E-2</v>
      </c>
      <c r="AL25" s="169">
        <f>'App. 2-Z_Tariff 2019'!$D$166</f>
        <v>2.2117</v>
      </c>
      <c r="AM25" s="293">
        <f>$G25</f>
        <v>8052</v>
      </c>
      <c r="AN25" s="301">
        <f>AM25*AL25</f>
        <v>17808.608400000001</v>
      </c>
      <c r="AP25" s="147">
        <f t="shared" ref="AP25:AP47" si="8">AN25-AD25</f>
        <v>499.22399999999834</v>
      </c>
      <c r="AQ25" s="170">
        <f t="shared" ref="AQ25:AQ47" si="9">IF((AD25)=0,"",(AP25/AD25))</f>
        <v>2.8841233660510668E-2</v>
      </c>
      <c r="AS25" s="147">
        <f t="shared" ref="AS25:AS45" si="10">AN25-BD25</f>
        <v>-209.35199999999895</v>
      </c>
      <c r="AT25" s="170">
        <f t="shared" ref="AT25:AT45" si="11">IF((AN25)=0,"",(AS25/AN25))</f>
        <v>-1.1755663064610873E-2</v>
      </c>
      <c r="AX25" s="169">
        <v>2.1854</v>
      </c>
      <c r="AY25" s="293">
        <f>$G25</f>
        <v>8052</v>
      </c>
      <c r="AZ25" s="301">
        <f>AY25*AX25</f>
        <v>17596.840800000002</v>
      </c>
      <c r="BB25" s="169">
        <v>2.2376999999999998</v>
      </c>
      <c r="BC25" s="293">
        <f>$G25</f>
        <v>8052</v>
      </c>
      <c r="BD25" s="301">
        <f>BC25*BB25</f>
        <v>18017.9604</v>
      </c>
    </row>
    <row r="26" spans="2:56" s="6" customFormat="1" hidden="1" x14ac:dyDescent="0.35">
      <c r="B26" s="226" t="str">
        <f>'App.2-W_(Resi)'!B28</f>
        <v>2015 Oct-Dec Recovery</v>
      </c>
      <c r="D26" s="28" t="s">
        <v>15</v>
      </c>
      <c r="E26" s="27"/>
      <c r="F26" s="169"/>
      <c r="G26" s="293"/>
      <c r="H26" s="301"/>
      <c r="J26" s="169">
        <v>0</v>
      </c>
      <c r="K26" s="293">
        <v>1</v>
      </c>
      <c r="L26" s="301">
        <f>K26*J26</f>
        <v>0</v>
      </c>
      <c r="N26" s="147">
        <f t="shared" si="0"/>
        <v>0</v>
      </c>
      <c r="O26" s="170" t="str">
        <f t="shared" si="1"/>
        <v/>
      </c>
      <c r="Q26" s="169">
        <v>544.12</v>
      </c>
      <c r="R26" s="293">
        <v>1</v>
      </c>
      <c r="S26" s="301">
        <f>R26*Q26</f>
        <v>544.12</v>
      </c>
      <c r="U26" s="147">
        <f t="shared" si="2"/>
        <v>544.12</v>
      </c>
      <c r="V26" s="170" t="str">
        <f t="shared" si="3"/>
        <v/>
      </c>
      <c r="X26" s="169">
        <v>0</v>
      </c>
      <c r="Y26" s="293">
        <v>1</v>
      </c>
      <c r="Z26" s="301">
        <f>Y26*X26</f>
        <v>0</v>
      </c>
      <c r="AB26" s="169"/>
      <c r="AC26" s="293">
        <v>1</v>
      </c>
      <c r="AD26" s="301">
        <f>AC26*AB26</f>
        <v>0</v>
      </c>
      <c r="AF26" s="147">
        <f t="shared" si="4"/>
        <v>0</v>
      </c>
      <c r="AG26" s="225" t="str">
        <f t="shared" si="5"/>
        <v/>
      </c>
      <c r="AI26" s="147">
        <f t="shared" si="6"/>
        <v>0</v>
      </c>
      <c r="AJ26" s="225" t="str">
        <f t="shared" si="7"/>
        <v/>
      </c>
      <c r="AL26" s="169"/>
      <c r="AM26" s="293">
        <v>1</v>
      </c>
      <c r="AN26" s="301">
        <f>AM26*AL26</f>
        <v>0</v>
      </c>
      <c r="AP26" s="332">
        <f t="shared" si="8"/>
        <v>0</v>
      </c>
      <c r="AQ26" s="225" t="str">
        <f t="shared" si="9"/>
        <v/>
      </c>
      <c r="AS26" s="332">
        <f t="shared" si="10"/>
        <v>0</v>
      </c>
      <c r="AT26" s="225" t="str">
        <f t="shared" si="11"/>
        <v/>
      </c>
      <c r="AX26" s="169">
        <v>0</v>
      </c>
      <c r="AY26" s="293">
        <v>1</v>
      </c>
      <c r="AZ26" s="301">
        <f>AY26*AX26</f>
        <v>0</v>
      </c>
      <c r="BB26" s="169">
        <v>0</v>
      </c>
      <c r="BC26" s="293">
        <v>1</v>
      </c>
      <c r="BD26" s="301">
        <f>BC26*BB26</f>
        <v>0</v>
      </c>
    </row>
    <row r="27" spans="2:56" s="7" customFormat="1" ht="13.15" x14ac:dyDescent="0.35">
      <c r="B27" s="189" t="s">
        <v>50</v>
      </c>
      <c r="C27" s="165"/>
      <c r="D27" s="188"/>
      <c r="E27" s="165"/>
      <c r="F27" s="187"/>
      <c r="G27" s="308"/>
      <c r="H27" s="305">
        <f>SUM(H23:H26)</f>
        <v>24802.191200000001</v>
      </c>
      <c r="I27" s="172"/>
      <c r="J27" s="185"/>
      <c r="K27" s="306"/>
      <c r="L27" s="305">
        <f>SUM(L23:L26)</f>
        <v>24802.191200000001</v>
      </c>
      <c r="M27" s="172"/>
      <c r="N27" s="161">
        <f t="shared" si="0"/>
        <v>0</v>
      </c>
      <c r="O27" s="160">
        <f t="shared" si="1"/>
        <v>0</v>
      </c>
      <c r="Q27" s="185"/>
      <c r="R27" s="306"/>
      <c r="S27" s="305">
        <f>SUM(S23:S26)</f>
        <v>25531.803199999998</v>
      </c>
      <c r="T27" s="172"/>
      <c r="U27" s="161">
        <f t="shared" si="2"/>
        <v>729.61199999999735</v>
      </c>
      <c r="V27" s="160">
        <f t="shared" si="3"/>
        <v>2.9417239554221215E-2</v>
      </c>
      <c r="X27" s="185"/>
      <c r="Y27" s="306"/>
      <c r="Z27" s="307">
        <f>SUM(Z23:Z26)</f>
        <v>25423.491600000001</v>
      </c>
      <c r="AA27" s="172"/>
      <c r="AB27" s="185"/>
      <c r="AC27" s="306"/>
      <c r="AD27" s="305">
        <f>SUM(AD23:AD26)</f>
        <v>26129.674400000004</v>
      </c>
      <c r="AE27" s="172"/>
      <c r="AF27" s="299">
        <f t="shared" si="4"/>
        <v>706.18280000000232</v>
      </c>
      <c r="AG27" s="160">
        <f t="shared" si="5"/>
        <v>2.7776782635159456E-2</v>
      </c>
      <c r="AI27" s="299">
        <f t="shared" si="6"/>
        <v>-490.66639999999825</v>
      </c>
      <c r="AJ27" s="160">
        <f t="shared" si="7"/>
        <v>-1.8778129129691651E-2</v>
      </c>
      <c r="AL27" s="185"/>
      <c r="AM27" s="306"/>
      <c r="AN27" s="305">
        <f>SUM(AN23:AN26)</f>
        <v>26982.0484</v>
      </c>
      <c r="AO27" s="172"/>
      <c r="AP27" s="299">
        <f t="shared" si="8"/>
        <v>852.37399999999616</v>
      </c>
      <c r="AQ27" s="160">
        <f t="shared" si="9"/>
        <v>3.2620919302385032E-2</v>
      </c>
      <c r="AS27" s="299">
        <f t="shared" si="10"/>
        <v>-356.82200000000012</v>
      </c>
      <c r="AT27" s="160">
        <f t="shared" si="11"/>
        <v>-1.3224422205098414E-2</v>
      </c>
      <c r="AX27" s="185"/>
      <c r="AY27" s="306"/>
      <c r="AZ27" s="305">
        <f>SUM(AZ23:AZ26)</f>
        <v>26620.340800000002</v>
      </c>
      <c r="BA27" s="172"/>
      <c r="BB27" s="185"/>
      <c r="BC27" s="306"/>
      <c r="BD27" s="305">
        <f>SUM(BD23:BD26)</f>
        <v>27338.8704</v>
      </c>
    </row>
    <row r="28" spans="2:56" s="6" customFormat="1" ht="25.5" hidden="1" x14ac:dyDescent="0.35">
      <c r="B28" s="180" t="s">
        <v>49</v>
      </c>
      <c r="D28" s="28" t="s">
        <v>91</v>
      </c>
      <c r="E28" s="27"/>
      <c r="F28" s="169">
        <v>-2.5100000000000001E-2</v>
      </c>
      <c r="G28" s="293">
        <f>$D$20</f>
        <v>8052</v>
      </c>
      <c r="H28" s="301">
        <f t="shared" ref="H28:H33" si="12">G28*F28</f>
        <v>-202.1052</v>
      </c>
      <c r="J28" s="169">
        <v>-2.5100000000000001E-2</v>
      </c>
      <c r="K28" s="293">
        <f>$G28</f>
        <v>8052</v>
      </c>
      <c r="L28" s="301">
        <f t="shared" ref="L28:L33" si="13">K28*J28</f>
        <v>-202.1052</v>
      </c>
      <c r="N28" s="147">
        <f t="shared" si="0"/>
        <v>0</v>
      </c>
      <c r="O28" s="170">
        <f t="shared" si="1"/>
        <v>0</v>
      </c>
      <c r="Q28" s="169">
        <v>0</v>
      </c>
      <c r="R28" s="293">
        <f>$D$20</f>
        <v>8052</v>
      </c>
      <c r="S28" s="301">
        <f t="shared" ref="S28:S33" si="14">R28*Q28</f>
        <v>0</v>
      </c>
      <c r="U28" s="147">
        <f t="shared" si="2"/>
        <v>202.1052</v>
      </c>
      <c r="V28" s="170">
        <f t="shared" si="3"/>
        <v>-1</v>
      </c>
      <c r="X28" s="169">
        <v>0</v>
      </c>
      <c r="Y28" s="293">
        <f>$D$20</f>
        <v>8052</v>
      </c>
      <c r="Z28" s="302">
        <f t="shared" ref="Z28:Z33" si="15">Y28*X28</f>
        <v>0</v>
      </c>
      <c r="AB28" s="169">
        <v>0</v>
      </c>
      <c r="AC28" s="293">
        <f>$D$20</f>
        <v>8052</v>
      </c>
      <c r="AD28" s="301">
        <f t="shared" ref="AD28:AD33" si="16">AC28*AB28</f>
        <v>0</v>
      </c>
      <c r="AF28" s="147">
        <f t="shared" si="4"/>
        <v>0</v>
      </c>
      <c r="AG28" s="170" t="str">
        <f t="shared" si="5"/>
        <v/>
      </c>
      <c r="AI28" s="147">
        <f t="shared" si="6"/>
        <v>0</v>
      </c>
      <c r="AJ28" s="170" t="str">
        <f t="shared" si="7"/>
        <v/>
      </c>
      <c r="AL28" s="169">
        <v>0</v>
      </c>
      <c r="AM28" s="293">
        <f>$D$20</f>
        <v>8052</v>
      </c>
      <c r="AN28" s="301">
        <f t="shared" ref="AN28:AN33" si="17">AM28*AL28</f>
        <v>0</v>
      </c>
      <c r="AP28" s="147">
        <f t="shared" si="8"/>
        <v>0</v>
      </c>
      <c r="AQ28" s="170" t="str">
        <f t="shared" si="9"/>
        <v/>
      </c>
      <c r="AS28" s="147">
        <f t="shared" si="10"/>
        <v>0</v>
      </c>
      <c r="AT28" s="170" t="str">
        <f t="shared" si="11"/>
        <v/>
      </c>
      <c r="AX28" s="169">
        <f t="shared" ref="AX28:AX33" si="18">AB28</f>
        <v>0</v>
      </c>
      <c r="AY28" s="293">
        <f>$D$20</f>
        <v>8052</v>
      </c>
      <c r="AZ28" s="301">
        <f t="shared" ref="AZ28:AZ33" si="19">AY28*AX28</f>
        <v>0</v>
      </c>
      <c r="BB28" s="169">
        <f t="shared" ref="BB28:BB33" si="20">AX28</f>
        <v>0</v>
      </c>
      <c r="BC28" s="293">
        <f>$D$20</f>
        <v>8052</v>
      </c>
      <c r="BD28" s="301">
        <f t="shared" ref="BD28:BD33" si="21">BC28*BB28</f>
        <v>0</v>
      </c>
    </row>
    <row r="29" spans="2:56" s="6" customFormat="1" ht="25.5" x14ac:dyDescent="0.35">
      <c r="B29" s="180" t="s">
        <v>46</v>
      </c>
      <c r="D29" s="28" t="s">
        <v>91</v>
      </c>
      <c r="E29" s="27"/>
      <c r="F29" s="169"/>
      <c r="G29" s="293"/>
      <c r="H29" s="301">
        <f t="shared" si="12"/>
        <v>0</v>
      </c>
      <c r="I29" s="179"/>
      <c r="J29" s="169"/>
      <c r="K29" s="293">
        <f>K28</f>
        <v>8052</v>
      </c>
      <c r="L29" s="301">
        <f t="shared" si="13"/>
        <v>0</v>
      </c>
      <c r="M29" s="178"/>
      <c r="N29" s="147">
        <f t="shared" si="0"/>
        <v>0</v>
      </c>
      <c r="O29" s="170" t="str">
        <f t="shared" si="1"/>
        <v/>
      </c>
      <c r="Q29" s="169">
        <v>0.27705124954864746</v>
      </c>
      <c r="R29" s="293">
        <f>R28</f>
        <v>8052</v>
      </c>
      <c r="S29" s="301">
        <f t="shared" si="14"/>
        <v>2230.8166613657095</v>
      </c>
      <c r="T29" s="178"/>
      <c r="U29" s="147">
        <f t="shared" si="2"/>
        <v>2230.8166613657095</v>
      </c>
      <c r="V29" s="170" t="str">
        <f t="shared" si="3"/>
        <v/>
      </c>
      <c r="X29" s="169">
        <f>Q29</f>
        <v>0.27705124954864746</v>
      </c>
      <c r="Y29" s="293">
        <f>Y28</f>
        <v>8052</v>
      </c>
      <c r="Z29" s="302">
        <f t="shared" si="15"/>
        <v>2230.8166613657095</v>
      </c>
      <c r="AA29" s="304"/>
      <c r="AB29" s="169">
        <f>X29</f>
        <v>0.27705124954864746</v>
      </c>
      <c r="AC29" s="293">
        <f>AC28</f>
        <v>8052</v>
      </c>
      <c r="AD29" s="301">
        <f t="shared" si="16"/>
        <v>2230.8166613657095</v>
      </c>
      <c r="AE29" s="178"/>
      <c r="AF29" s="147">
        <f t="shared" si="4"/>
        <v>0</v>
      </c>
      <c r="AG29" s="170">
        <f t="shared" si="5"/>
        <v>0</v>
      </c>
      <c r="AI29" s="147">
        <f t="shared" si="6"/>
        <v>0</v>
      </c>
      <c r="AJ29" s="170">
        <f t="shared" si="7"/>
        <v>0</v>
      </c>
      <c r="AL29" s="169">
        <f>AB29</f>
        <v>0.27705124954864746</v>
      </c>
      <c r="AM29" s="293">
        <f>AM28</f>
        <v>8052</v>
      </c>
      <c r="AN29" s="301">
        <f t="shared" si="17"/>
        <v>2230.8166613657095</v>
      </c>
      <c r="AO29" s="178"/>
      <c r="AP29" s="147">
        <f t="shared" si="8"/>
        <v>0</v>
      </c>
      <c r="AQ29" s="170">
        <f t="shared" si="9"/>
        <v>0</v>
      </c>
      <c r="AS29" s="147">
        <f t="shared" si="10"/>
        <v>0</v>
      </c>
      <c r="AT29" s="170">
        <f t="shared" si="11"/>
        <v>0</v>
      </c>
      <c r="AX29" s="169">
        <f t="shared" si="18"/>
        <v>0.27705124954864746</v>
      </c>
      <c r="AY29" s="293">
        <f>AY28</f>
        <v>8052</v>
      </c>
      <c r="AZ29" s="301">
        <f t="shared" si="19"/>
        <v>2230.8166613657095</v>
      </c>
      <c r="BA29" s="178"/>
      <c r="BB29" s="169">
        <f t="shared" si="20"/>
        <v>0.27705124954864746</v>
      </c>
      <c r="BC29" s="293">
        <f>BC28</f>
        <v>8052</v>
      </c>
      <c r="BD29" s="301">
        <f t="shared" si="21"/>
        <v>2230.8166613657095</v>
      </c>
    </row>
    <row r="30" spans="2:56" s="6" customFormat="1" ht="25.5" hidden="1" x14ac:dyDescent="0.35">
      <c r="B30" s="180" t="s">
        <v>47</v>
      </c>
      <c r="D30" s="28" t="s">
        <v>91</v>
      </c>
      <c r="E30" s="27"/>
      <c r="F30" s="169"/>
      <c r="G30" s="293"/>
      <c r="H30" s="301">
        <f t="shared" si="12"/>
        <v>0</v>
      </c>
      <c r="I30" s="179"/>
      <c r="J30" s="169"/>
      <c r="K30" s="293">
        <f>K28</f>
        <v>8052</v>
      </c>
      <c r="L30" s="301">
        <f t="shared" si="13"/>
        <v>0</v>
      </c>
      <c r="M30" s="178"/>
      <c r="N30" s="147">
        <f t="shared" si="0"/>
        <v>0</v>
      </c>
      <c r="O30" s="170" t="str">
        <f t="shared" si="1"/>
        <v/>
      </c>
      <c r="Q30" s="169">
        <v>0</v>
      </c>
      <c r="R30" s="293">
        <f>R29</f>
        <v>8052</v>
      </c>
      <c r="S30" s="301">
        <f t="shared" si="14"/>
        <v>0</v>
      </c>
      <c r="T30" s="178"/>
      <c r="U30" s="147">
        <f t="shared" si="2"/>
        <v>0</v>
      </c>
      <c r="V30" s="170" t="str">
        <f t="shared" si="3"/>
        <v/>
      </c>
      <c r="X30" s="169">
        <f>Q30</f>
        <v>0</v>
      </c>
      <c r="Y30" s="293">
        <f>Y29</f>
        <v>8052</v>
      </c>
      <c r="Z30" s="302">
        <f t="shared" si="15"/>
        <v>0</v>
      </c>
      <c r="AA30" s="304"/>
      <c r="AB30" s="169">
        <f>X30</f>
        <v>0</v>
      </c>
      <c r="AC30" s="293">
        <f>AC29</f>
        <v>8052</v>
      </c>
      <c r="AD30" s="301">
        <f t="shared" si="16"/>
        <v>0</v>
      </c>
      <c r="AE30" s="178"/>
      <c r="AF30" s="147">
        <f t="shared" si="4"/>
        <v>0</v>
      </c>
      <c r="AG30" s="170" t="str">
        <f t="shared" si="5"/>
        <v/>
      </c>
      <c r="AI30" s="147">
        <f t="shared" si="6"/>
        <v>0</v>
      </c>
      <c r="AJ30" s="170" t="str">
        <f t="shared" si="7"/>
        <v/>
      </c>
      <c r="AL30" s="169">
        <f>AB30</f>
        <v>0</v>
      </c>
      <c r="AM30" s="293">
        <f>AM29</f>
        <v>8052</v>
      </c>
      <c r="AN30" s="301">
        <f t="shared" si="17"/>
        <v>0</v>
      </c>
      <c r="AO30" s="178"/>
      <c r="AP30" s="147">
        <f t="shared" si="8"/>
        <v>0</v>
      </c>
      <c r="AQ30" s="170" t="str">
        <f t="shared" si="9"/>
        <v/>
      </c>
      <c r="AS30" s="147">
        <f t="shared" si="10"/>
        <v>0</v>
      </c>
      <c r="AT30" s="170" t="str">
        <f t="shared" si="11"/>
        <v/>
      </c>
      <c r="AX30" s="169">
        <f t="shared" si="18"/>
        <v>0</v>
      </c>
      <c r="AY30" s="293">
        <f>AY29</f>
        <v>8052</v>
      </c>
      <c r="AZ30" s="301">
        <f t="shared" si="19"/>
        <v>0</v>
      </c>
      <c r="BA30" s="178"/>
      <c r="BB30" s="169">
        <f t="shared" si="20"/>
        <v>0</v>
      </c>
      <c r="BC30" s="293">
        <f>BC29</f>
        <v>8052</v>
      </c>
      <c r="BD30" s="301">
        <f t="shared" si="21"/>
        <v>0</v>
      </c>
    </row>
    <row r="31" spans="2:56" s="6" customFormat="1" ht="38.25" x14ac:dyDescent="0.35">
      <c r="B31" s="180" t="str">
        <f>'App.2-W_(Resi)'!B31</f>
        <v>Deferral &amp; Variance Accounts Disposition Rate Rider for Group 2 DVAs (2015)</v>
      </c>
      <c r="D31" s="28" t="s">
        <v>91</v>
      </c>
      <c r="E31" s="27"/>
      <c r="F31" s="169"/>
      <c r="G31" s="293"/>
      <c r="H31" s="301">
        <f t="shared" si="12"/>
        <v>0</v>
      </c>
      <c r="I31" s="179"/>
      <c r="J31" s="169"/>
      <c r="K31" s="293">
        <f>K29</f>
        <v>8052</v>
      </c>
      <c r="L31" s="301">
        <f t="shared" si="13"/>
        <v>0</v>
      </c>
      <c r="M31" s="178"/>
      <c r="N31" s="147">
        <f t="shared" si="0"/>
        <v>0</v>
      </c>
      <c r="O31" s="170" t="str">
        <f t="shared" si="1"/>
        <v/>
      </c>
      <c r="Q31" s="169">
        <v>3.2221670707134061E-2</v>
      </c>
      <c r="R31" s="293">
        <f>R30</f>
        <v>8052</v>
      </c>
      <c r="S31" s="301">
        <f t="shared" si="14"/>
        <v>259.44889253384343</v>
      </c>
      <c r="T31" s="178"/>
      <c r="U31" s="147">
        <f t="shared" si="2"/>
        <v>259.44889253384343</v>
      </c>
      <c r="V31" s="170" t="str">
        <f t="shared" si="3"/>
        <v/>
      </c>
      <c r="X31" s="169">
        <f>Q31</f>
        <v>3.2221670707134061E-2</v>
      </c>
      <c r="Y31" s="293">
        <f>Y30</f>
        <v>8052</v>
      </c>
      <c r="Z31" s="302">
        <f t="shared" si="15"/>
        <v>259.44889253384343</v>
      </c>
      <c r="AA31" s="304"/>
      <c r="AB31" s="169">
        <f>X31</f>
        <v>3.2221670707134061E-2</v>
      </c>
      <c r="AC31" s="293">
        <f>AC30</f>
        <v>8052</v>
      </c>
      <c r="AD31" s="301">
        <f t="shared" si="16"/>
        <v>259.44889253384343</v>
      </c>
      <c r="AE31" s="178"/>
      <c r="AF31" s="147">
        <f t="shared" si="4"/>
        <v>0</v>
      </c>
      <c r="AG31" s="170">
        <f t="shared" si="5"/>
        <v>0</v>
      </c>
      <c r="AI31" s="147">
        <f t="shared" si="6"/>
        <v>0</v>
      </c>
      <c r="AJ31" s="170">
        <f t="shared" si="7"/>
        <v>0</v>
      </c>
      <c r="AL31" s="169">
        <f>AB31</f>
        <v>3.2221670707134061E-2</v>
      </c>
      <c r="AM31" s="293">
        <f>AM30</f>
        <v>8052</v>
      </c>
      <c r="AN31" s="301">
        <f t="shared" si="17"/>
        <v>259.44889253384343</v>
      </c>
      <c r="AO31" s="178"/>
      <c r="AP31" s="147">
        <f t="shared" si="8"/>
        <v>0</v>
      </c>
      <c r="AQ31" s="170">
        <f t="shared" si="9"/>
        <v>0</v>
      </c>
      <c r="AS31" s="147">
        <f t="shared" si="10"/>
        <v>0</v>
      </c>
      <c r="AT31" s="170">
        <f t="shared" si="11"/>
        <v>0</v>
      </c>
      <c r="AX31" s="169">
        <f t="shared" si="18"/>
        <v>3.2221670707134061E-2</v>
      </c>
      <c r="AY31" s="293">
        <f>AY30</f>
        <v>8052</v>
      </c>
      <c r="AZ31" s="301">
        <f t="shared" si="19"/>
        <v>259.44889253384343</v>
      </c>
      <c r="BA31" s="178"/>
      <c r="BB31" s="169">
        <f t="shared" si="20"/>
        <v>3.2221670707134061E-2</v>
      </c>
      <c r="BC31" s="293">
        <f>BC30</f>
        <v>8052</v>
      </c>
      <c r="BD31" s="301">
        <f t="shared" si="21"/>
        <v>259.44889253384343</v>
      </c>
    </row>
    <row r="32" spans="2:56" s="6" customFormat="1" ht="25.5" x14ac:dyDescent="0.35">
      <c r="B32" s="180" t="s">
        <v>45</v>
      </c>
      <c r="D32" s="28" t="s">
        <v>91</v>
      </c>
      <c r="E32" s="27"/>
      <c r="F32" s="169"/>
      <c r="G32" s="293"/>
      <c r="H32" s="301">
        <f t="shared" si="12"/>
        <v>0</v>
      </c>
      <c r="I32" s="179"/>
      <c r="J32" s="169"/>
      <c r="K32" s="293">
        <f>K29</f>
        <v>8052</v>
      </c>
      <c r="L32" s="301">
        <f t="shared" si="13"/>
        <v>0</v>
      </c>
      <c r="M32" s="178"/>
      <c r="N32" s="147">
        <f t="shared" si="0"/>
        <v>0</v>
      </c>
      <c r="O32" s="170" t="str">
        <f t="shared" si="1"/>
        <v/>
      </c>
      <c r="Q32" s="169">
        <v>0</v>
      </c>
      <c r="R32" s="293">
        <f>R29</f>
        <v>8052</v>
      </c>
      <c r="S32" s="301">
        <f t="shared" si="14"/>
        <v>0</v>
      </c>
      <c r="T32" s="178"/>
      <c r="U32" s="147">
        <f t="shared" si="2"/>
        <v>0</v>
      </c>
      <c r="V32" s="170" t="str">
        <f t="shared" si="3"/>
        <v/>
      </c>
      <c r="X32" s="169">
        <v>0</v>
      </c>
      <c r="Y32" s="293">
        <f>Y29</f>
        <v>8052</v>
      </c>
      <c r="Z32" s="302">
        <f t="shared" si="15"/>
        <v>0</v>
      </c>
      <c r="AA32" s="304"/>
      <c r="AB32" s="169">
        <f>'App. 2-Z_Tariff 2018'!D184</f>
        <v>-0.90469999999999995</v>
      </c>
      <c r="AC32" s="293">
        <f>AC29</f>
        <v>8052</v>
      </c>
      <c r="AD32" s="301">
        <f t="shared" si="16"/>
        <v>-7284.6443999999992</v>
      </c>
      <c r="AE32" s="178"/>
      <c r="AF32" s="147">
        <f t="shared" si="4"/>
        <v>-7284.6443999999992</v>
      </c>
      <c r="AG32" s="170" t="str">
        <f t="shared" si="5"/>
        <v/>
      </c>
      <c r="AI32" s="147">
        <f t="shared" si="6"/>
        <v>0</v>
      </c>
      <c r="AJ32" s="170">
        <f t="shared" si="7"/>
        <v>0</v>
      </c>
      <c r="AL32" s="169"/>
      <c r="AM32" s="293">
        <f>AM29</f>
        <v>8052</v>
      </c>
      <c r="AN32" s="301">
        <f t="shared" si="17"/>
        <v>0</v>
      </c>
      <c r="AO32" s="178"/>
      <c r="AP32" s="309">
        <f t="shared" si="8"/>
        <v>7284.6443999999992</v>
      </c>
      <c r="AQ32" s="224">
        <f t="shared" si="9"/>
        <v>-1</v>
      </c>
      <c r="AS32" s="147">
        <f t="shared" si="10"/>
        <v>7284.6443999999992</v>
      </c>
      <c r="AT32" s="170" t="str">
        <f t="shared" si="11"/>
        <v/>
      </c>
      <c r="AX32" s="169">
        <f t="shared" si="18"/>
        <v>-0.90469999999999995</v>
      </c>
      <c r="AY32" s="293">
        <f>AY29</f>
        <v>8052</v>
      </c>
      <c r="AZ32" s="301">
        <f t="shared" si="19"/>
        <v>-7284.6443999999992</v>
      </c>
      <c r="BA32" s="178"/>
      <c r="BB32" s="169">
        <f t="shared" si="20"/>
        <v>-0.90469999999999995</v>
      </c>
      <c r="BC32" s="293">
        <f>BC29</f>
        <v>8052</v>
      </c>
      <c r="BD32" s="301">
        <f t="shared" si="21"/>
        <v>-7284.6443999999992</v>
      </c>
    </row>
    <row r="33" spans="2:56" s="6" customFormat="1" x14ac:dyDescent="0.35">
      <c r="B33" s="148" t="s">
        <v>42</v>
      </c>
      <c r="D33" s="28" t="s">
        <v>13</v>
      </c>
      <c r="E33" s="27"/>
      <c r="F33" s="176">
        <f>IF(ISBLANK($D$16)=TRUE, 0, IF($D$16="TOU", 0.64*F43+0.18*F44+0.18*F45, IF(AND($D$16="non-TOU", G47&gt;0), F47,F46)))</f>
        <v>8.2460000000000006E-2</v>
      </c>
      <c r="G33" s="294">
        <f>$D$19*(1+F62)-$D$19</f>
        <v>51618.781999999657</v>
      </c>
      <c r="H33" s="301">
        <f t="shared" si="12"/>
        <v>4256.4847637199719</v>
      </c>
      <c r="J33" s="176">
        <f>IF(ISBLANK($D$16)=TRUE, 0, IF($D$16="TOU", 0.64*J43+0.18*J44+0.18*J45, IF(AND($D$16="non-TOU", K47&gt;0), J47,J46)))</f>
        <v>8.2460000000000006E-2</v>
      </c>
      <c r="K33" s="294">
        <f>$D$19*(1+J62)-$D$19</f>
        <v>51618.781999999657</v>
      </c>
      <c r="L33" s="301">
        <f t="shared" si="13"/>
        <v>4256.4847637199719</v>
      </c>
      <c r="N33" s="147">
        <f t="shared" si="0"/>
        <v>0</v>
      </c>
      <c r="O33" s="170">
        <f t="shared" si="1"/>
        <v>0</v>
      </c>
      <c r="Q33" s="176">
        <f>IF(ISBLANK($D$16)=TRUE, 0, IF($D$16="TOU", 0.64*Q43+0.18*Q44+0.18*Q45, IF(AND($D$16="non-TOU", R47&gt;0), Q47,Q46)))</f>
        <v>8.2460000000000006E-2</v>
      </c>
      <c r="R33" s="294">
        <f>$D$19*(1+Q62)-$D$19</f>
        <v>51618.781999999657</v>
      </c>
      <c r="S33" s="301">
        <f t="shared" si="14"/>
        <v>4256.4847637199719</v>
      </c>
      <c r="U33" s="147">
        <f t="shared" si="2"/>
        <v>0</v>
      </c>
      <c r="V33" s="170">
        <f t="shared" si="3"/>
        <v>0</v>
      </c>
      <c r="X33" s="176">
        <f>IF(ISBLANK($D$16)=TRUE, 0, IF($D$16="TOU", 0.64*X43+0.18*X44+0.18*X45, IF(AND($D$16="non-TOU", Y47&gt;0), X47,X46)))</f>
        <v>8.2460000000000006E-2</v>
      </c>
      <c r="Y33" s="294">
        <f>$D$19*(1+X62)-$D$19</f>
        <v>51618.781999999657</v>
      </c>
      <c r="Z33" s="302">
        <f t="shared" si="15"/>
        <v>4256.4847637199719</v>
      </c>
      <c r="AB33" s="176">
        <f>IF(ISBLANK($D$16)=TRUE, 0, IF($D$16="TOU", 0.64*AB43+0.18*AB44+0.18*AB45, IF(AND($D$16="non-TOU", AC47&gt;0), AB47,AB46)))</f>
        <v>8.2460000000000006E-2</v>
      </c>
      <c r="AC33" s="294">
        <f>$D$19*(1+AB62)-$D$19</f>
        <v>51618.781999999657</v>
      </c>
      <c r="AD33" s="301">
        <f t="shared" si="16"/>
        <v>4256.4847637199719</v>
      </c>
      <c r="AF33" s="147">
        <f t="shared" si="4"/>
        <v>0</v>
      </c>
      <c r="AG33" s="170">
        <f t="shared" si="5"/>
        <v>0</v>
      </c>
      <c r="AI33" s="147">
        <f t="shared" si="6"/>
        <v>0</v>
      </c>
      <c r="AJ33" s="170">
        <f t="shared" si="7"/>
        <v>0</v>
      </c>
      <c r="AL33" s="176">
        <f>IF(ISBLANK($D$16)=TRUE, 0, IF($D$16="TOU", 0.64*AL43+0.18*AL44+0.18*AL45, IF(AND($D$16="non-TOU", AM47&gt;0), AL47,AL46)))</f>
        <v>8.2460000000000006E-2</v>
      </c>
      <c r="AM33" s="294">
        <f>$D$19*(1+AL62)-$D$19</f>
        <v>51618.781999999657</v>
      </c>
      <c r="AN33" s="301">
        <f t="shared" si="17"/>
        <v>4256.4847637199719</v>
      </c>
      <c r="AP33" s="147">
        <f t="shared" si="8"/>
        <v>0</v>
      </c>
      <c r="AQ33" s="170">
        <f t="shared" si="9"/>
        <v>0</v>
      </c>
      <c r="AS33" s="147">
        <f t="shared" si="10"/>
        <v>0</v>
      </c>
      <c r="AT33" s="170">
        <f t="shared" si="11"/>
        <v>0</v>
      </c>
      <c r="AX33" s="176">
        <f t="shared" si="18"/>
        <v>8.2460000000000006E-2</v>
      </c>
      <c r="AY33" s="294">
        <f>$D$19*(1+AX62)-$D$19</f>
        <v>51618.781999999657</v>
      </c>
      <c r="AZ33" s="301">
        <f t="shared" si="19"/>
        <v>4256.4847637199719</v>
      </c>
      <c r="BB33" s="176">
        <f t="shared" si="20"/>
        <v>8.2460000000000006E-2</v>
      </c>
      <c r="BC33" s="294">
        <f>$D$19*(1+BB62)-$D$19</f>
        <v>51618.781999999657</v>
      </c>
      <c r="BD33" s="301">
        <f t="shared" si="21"/>
        <v>4256.4847637199719</v>
      </c>
    </row>
    <row r="34" spans="2:56" ht="26.25" x14ac:dyDescent="0.35">
      <c r="B34" s="167" t="s">
        <v>40</v>
      </c>
      <c r="C34" s="174"/>
      <c r="D34" s="175"/>
      <c r="E34" s="174"/>
      <c r="F34" s="173"/>
      <c r="G34" s="300"/>
      <c r="H34" s="296">
        <f>SUM(H28:H33)+H27</f>
        <v>28856.570763719974</v>
      </c>
      <c r="I34" s="172"/>
      <c r="J34" s="163"/>
      <c r="K34" s="303"/>
      <c r="L34" s="296">
        <f>SUM(L28:L33)+L27</f>
        <v>28856.570763719974</v>
      </c>
      <c r="M34" s="172"/>
      <c r="N34" s="161">
        <f t="shared" si="0"/>
        <v>0</v>
      </c>
      <c r="O34" s="160">
        <f t="shared" si="1"/>
        <v>0</v>
      </c>
      <c r="Q34" s="163"/>
      <c r="R34" s="303"/>
      <c r="S34" s="296">
        <f>SUM(S28:S33)+S27</f>
        <v>32278.553517619523</v>
      </c>
      <c r="T34" s="172"/>
      <c r="U34" s="161">
        <f t="shared" si="2"/>
        <v>3421.9827538995487</v>
      </c>
      <c r="V34" s="160">
        <f t="shared" si="3"/>
        <v>0.11858591174672248</v>
      </c>
      <c r="X34" s="163"/>
      <c r="Y34" s="303"/>
      <c r="Z34" s="299">
        <f>SUM(Z28:Z33)+Z27</f>
        <v>32170.241917619525</v>
      </c>
      <c r="AA34" s="172"/>
      <c r="AB34" s="163"/>
      <c r="AC34" s="303"/>
      <c r="AD34" s="296">
        <f>SUM(AD28:AD33)+AD27</f>
        <v>25591.78031761953</v>
      </c>
      <c r="AE34" s="172"/>
      <c r="AF34" s="299">
        <f t="shared" si="4"/>
        <v>-6578.4615999999951</v>
      </c>
      <c r="AG34" s="160">
        <f t="shared" si="5"/>
        <v>-0.20448903110041566</v>
      </c>
      <c r="AI34" s="299">
        <f t="shared" si="6"/>
        <v>-490.66639999999825</v>
      </c>
      <c r="AJ34" s="160">
        <f t="shared" si="7"/>
        <v>-1.9172812282316376E-2</v>
      </c>
      <c r="AL34" s="163"/>
      <c r="AM34" s="303"/>
      <c r="AN34" s="296">
        <f>SUM(AN28:AN33)+AN27</f>
        <v>33728.798717619524</v>
      </c>
      <c r="AO34" s="172"/>
      <c r="AP34" s="299">
        <f t="shared" si="8"/>
        <v>8137.0183999999936</v>
      </c>
      <c r="AQ34" s="160">
        <f t="shared" si="9"/>
        <v>0.31795437046627767</v>
      </c>
      <c r="AS34" s="299">
        <f t="shared" si="10"/>
        <v>6927.8223999999973</v>
      </c>
      <c r="AT34" s="160">
        <f t="shared" si="11"/>
        <v>0.20539783992902733</v>
      </c>
      <c r="AX34" s="163"/>
      <c r="AY34" s="303"/>
      <c r="AZ34" s="296">
        <f>SUM(AZ28:AZ33)+AZ27</f>
        <v>26082.446717619528</v>
      </c>
      <c r="BA34" s="172"/>
      <c r="BB34" s="163"/>
      <c r="BC34" s="303"/>
      <c r="BD34" s="296">
        <f>SUM(BD28:BD33)+BD27</f>
        <v>26800.976317619527</v>
      </c>
    </row>
    <row r="35" spans="2:56" s="6" customFormat="1" ht="20.25" customHeight="1" x14ac:dyDescent="0.35">
      <c r="B35" s="6" t="s">
        <v>39</v>
      </c>
      <c r="D35" s="28" t="s">
        <v>91</v>
      </c>
      <c r="E35" s="27"/>
      <c r="F35" s="169">
        <v>3.3742999999999999</v>
      </c>
      <c r="G35" s="293">
        <f>$D$20</f>
        <v>8052</v>
      </c>
      <c r="H35" s="301">
        <f>G35*F35</f>
        <v>27169.863600000001</v>
      </c>
      <c r="J35" s="169">
        <f>F35</f>
        <v>3.3742999999999999</v>
      </c>
      <c r="K35" s="295">
        <f>$G35</f>
        <v>8052</v>
      </c>
      <c r="L35" s="301">
        <f>K35*J35</f>
        <v>27169.863600000001</v>
      </c>
      <c r="N35" s="147">
        <f t="shared" si="0"/>
        <v>0</v>
      </c>
      <c r="O35" s="170">
        <f t="shared" si="1"/>
        <v>0</v>
      </c>
      <c r="Q35" s="169">
        <v>3.3239000000000001</v>
      </c>
      <c r="R35" s="295">
        <f>$G35</f>
        <v>8052</v>
      </c>
      <c r="S35" s="301">
        <f>R35*Q35</f>
        <v>26764.042799999999</v>
      </c>
      <c r="U35" s="147">
        <f t="shared" si="2"/>
        <v>-405.82080000000133</v>
      </c>
      <c r="V35" s="170">
        <f t="shared" si="3"/>
        <v>-1.4936431259816899E-2</v>
      </c>
      <c r="X35" s="169">
        <v>3.4089</v>
      </c>
      <c r="Y35" s="295">
        <f>$G35</f>
        <v>8052</v>
      </c>
      <c r="Z35" s="302">
        <f>Y35*X35</f>
        <v>27448.462800000001</v>
      </c>
      <c r="AB35" s="169">
        <f>'App. 2-Z_Tariff 2018'!$D$185</f>
        <v>3.3239000000000001</v>
      </c>
      <c r="AC35" s="295">
        <f>$G35</f>
        <v>8052</v>
      </c>
      <c r="AD35" s="301">
        <f>AC35*AB35</f>
        <v>26764.042799999999</v>
      </c>
      <c r="AF35" s="147">
        <f t="shared" si="4"/>
        <v>-684.42000000000189</v>
      </c>
      <c r="AG35" s="170">
        <f t="shared" si="5"/>
        <v>-2.4934729678195381E-2</v>
      </c>
      <c r="AI35" s="147">
        <f t="shared" si="6"/>
        <v>0</v>
      </c>
      <c r="AJ35" s="170">
        <f t="shared" si="7"/>
        <v>0</v>
      </c>
      <c r="AL35" s="169">
        <f>'App. 2-Z_Tariff 2019'!$D$169</f>
        <v>3.3239000000000001</v>
      </c>
      <c r="AM35" s="295">
        <f>$G35</f>
        <v>8052</v>
      </c>
      <c r="AN35" s="301">
        <f>AM35*AL35</f>
        <v>26764.042799999999</v>
      </c>
      <c r="AP35" s="147">
        <f t="shared" si="8"/>
        <v>0</v>
      </c>
      <c r="AQ35" s="170">
        <f t="shared" si="9"/>
        <v>0</v>
      </c>
      <c r="AS35" s="147">
        <f t="shared" si="10"/>
        <v>0</v>
      </c>
      <c r="AT35" s="170">
        <f t="shared" si="11"/>
        <v>0</v>
      </c>
      <c r="AX35" s="169">
        <f>AB35</f>
        <v>3.3239000000000001</v>
      </c>
      <c r="AY35" s="295">
        <f>$G35</f>
        <v>8052</v>
      </c>
      <c r="AZ35" s="301">
        <f>AY35*AX35</f>
        <v>26764.042799999999</v>
      </c>
      <c r="BB35" s="169">
        <f>AX35</f>
        <v>3.3239000000000001</v>
      </c>
      <c r="BC35" s="295">
        <f>$G35</f>
        <v>8052</v>
      </c>
      <c r="BD35" s="301">
        <f>BC35*BB35</f>
        <v>26764.042799999999</v>
      </c>
    </row>
    <row r="36" spans="2:56" s="6" customFormat="1" ht="25.5" x14ac:dyDescent="0.35">
      <c r="B36" s="156" t="s">
        <v>38</v>
      </c>
      <c r="D36" s="28" t="s">
        <v>91</v>
      </c>
      <c r="E36" s="27"/>
      <c r="F36" s="169">
        <v>2.5743999999999998</v>
      </c>
      <c r="G36" s="293">
        <f>G35</f>
        <v>8052</v>
      </c>
      <c r="H36" s="301">
        <f>G36*F36</f>
        <v>20729.068799999997</v>
      </c>
      <c r="J36" s="169">
        <f>F36</f>
        <v>2.5743999999999998</v>
      </c>
      <c r="K36" s="295">
        <f>$G36</f>
        <v>8052</v>
      </c>
      <c r="L36" s="301">
        <f>K36*J36</f>
        <v>20729.068799999997</v>
      </c>
      <c r="N36" s="147">
        <f t="shared" si="0"/>
        <v>0</v>
      </c>
      <c r="O36" s="170">
        <f t="shared" si="1"/>
        <v>0</v>
      </c>
      <c r="Q36" s="169">
        <v>3.1551999999999998</v>
      </c>
      <c r="R36" s="295">
        <f>$G36</f>
        <v>8052</v>
      </c>
      <c r="S36" s="301">
        <f>R36*Q36</f>
        <v>25405.670399999999</v>
      </c>
      <c r="U36" s="147">
        <f t="shared" si="2"/>
        <v>4676.6016000000018</v>
      </c>
      <c r="V36" s="170">
        <f t="shared" si="3"/>
        <v>0.22560596643878197</v>
      </c>
      <c r="X36" s="169">
        <v>2.7816999999999998</v>
      </c>
      <c r="Y36" s="295">
        <f>$G36</f>
        <v>8052</v>
      </c>
      <c r="Z36" s="302">
        <f>Y36*X36</f>
        <v>22398.2484</v>
      </c>
      <c r="AB36" s="169">
        <f>'App. 2-Z_Tariff 2018'!$D$186</f>
        <v>3.1551999999999998</v>
      </c>
      <c r="AC36" s="295">
        <f>$G36</f>
        <v>8052</v>
      </c>
      <c r="AD36" s="301">
        <f>AC36*AB36</f>
        <v>25405.670399999999</v>
      </c>
      <c r="AF36" s="147">
        <f t="shared" si="4"/>
        <v>3007.4219999999987</v>
      </c>
      <c r="AG36" s="170">
        <f t="shared" si="5"/>
        <v>0.13427041018082461</v>
      </c>
      <c r="AI36" s="147">
        <f t="shared" si="6"/>
        <v>0</v>
      </c>
      <c r="AJ36" s="170">
        <f t="shared" si="7"/>
        <v>0</v>
      </c>
      <c r="AL36" s="169">
        <f>'App. 2-Z_Tariff 2019'!$D$170</f>
        <v>3.1551999999999998</v>
      </c>
      <c r="AM36" s="295">
        <f>$G36</f>
        <v>8052</v>
      </c>
      <c r="AN36" s="301">
        <f>AM36*AL36</f>
        <v>25405.670399999999</v>
      </c>
      <c r="AP36" s="147">
        <f t="shared" si="8"/>
        <v>0</v>
      </c>
      <c r="AQ36" s="170">
        <f t="shared" si="9"/>
        <v>0</v>
      </c>
      <c r="AS36" s="147">
        <f t="shared" si="10"/>
        <v>0</v>
      </c>
      <c r="AT36" s="170">
        <f t="shared" si="11"/>
        <v>0</v>
      </c>
      <c r="AX36" s="169">
        <f>AB36</f>
        <v>3.1551999999999998</v>
      </c>
      <c r="AY36" s="295">
        <f>$G36</f>
        <v>8052</v>
      </c>
      <c r="AZ36" s="301">
        <f>AY36*AX36</f>
        <v>25405.670399999999</v>
      </c>
      <c r="BB36" s="169">
        <f>AX36</f>
        <v>3.1551999999999998</v>
      </c>
      <c r="BC36" s="295">
        <f>$G36</f>
        <v>8052</v>
      </c>
      <c r="BD36" s="301">
        <f>BC36*BB36</f>
        <v>25405.670399999999</v>
      </c>
    </row>
    <row r="37" spans="2:56" ht="26.25" x14ac:dyDescent="0.35">
      <c r="B37" s="167" t="s">
        <v>37</v>
      </c>
      <c r="C37" s="165"/>
      <c r="D37" s="166"/>
      <c r="E37" s="165"/>
      <c r="F37" s="164"/>
      <c r="G37" s="300"/>
      <c r="H37" s="296">
        <f>SUM(H34:H36)</f>
        <v>76755.503163719972</v>
      </c>
      <c r="I37" s="162"/>
      <c r="J37" s="159"/>
      <c r="K37" s="297"/>
      <c r="L37" s="296">
        <f>SUM(L34:L36)</f>
        <v>76755.503163719972</v>
      </c>
      <c r="M37" s="162"/>
      <c r="N37" s="161">
        <f t="shared" si="0"/>
        <v>0</v>
      </c>
      <c r="O37" s="160">
        <f t="shared" si="1"/>
        <v>0</v>
      </c>
      <c r="Q37" s="159"/>
      <c r="R37" s="297"/>
      <c r="S37" s="296">
        <f>SUM(S34:S36)</f>
        <v>84448.266717619525</v>
      </c>
      <c r="T37" s="162"/>
      <c r="U37" s="161">
        <f t="shared" si="2"/>
        <v>7692.7635538995528</v>
      </c>
      <c r="V37" s="160">
        <f t="shared" si="3"/>
        <v>0.10022426063041812</v>
      </c>
      <c r="X37" s="159"/>
      <c r="Y37" s="297"/>
      <c r="Z37" s="299">
        <f>SUM(Z34:Z36)</f>
        <v>82016.953117619531</v>
      </c>
      <c r="AA37" s="162"/>
      <c r="AB37" s="159"/>
      <c r="AC37" s="297"/>
      <c r="AD37" s="296">
        <f>SUM(AD34:AD36)</f>
        <v>77761.493517619529</v>
      </c>
      <c r="AE37" s="162"/>
      <c r="AF37" s="299">
        <f t="shared" si="4"/>
        <v>-4255.459600000002</v>
      </c>
      <c r="AG37" s="160">
        <f t="shared" si="5"/>
        <v>-5.1885121773510637E-2</v>
      </c>
      <c r="AI37" s="299">
        <f t="shared" si="6"/>
        <v>-490.66640000000189</v>
      </c>
      <c r="AJ37" s="160">
        <f t="shared" si="7"/>
        <v>-6.3098890955434724E-3</v>
      </c>
      <c r="AL37" s="159"/>
      <c r="AM37" s="297"/>
      <c r="AN37" s="296">
        <f>SUM(AN34:AN36)</f>
        <v>85898.511917619529</v>
      </c>
      <c r="AO37" s="162"/>
      <c r="AP37" s="299">
        <f t="shared" si="8"/>
        <v>8137.0184000000008</v>
      </c>
      <c r="AQ37" s="160">
        <f t="shared" si="9"/>
        <v>0.10464071652837122</v>
      </c>
      <c r="AS37" s="299">
        <f t="shared" si="10"/>
        <v>6927.8224000000046</v>
      </c>
      <c r="AT37" s="160">
        <f t="shared" si="11"/>
        <v>8.065125047386261E-2</v>
      </c>
      <c r="AX37" s="159"/>
      <c r="AY37" s="297"/>
      <c r="AZ37" s="296">
        <f>SUM(AZ34:AZ36)</f>
        <v>78252.15991761953</v>
      </c>
      <c r="BA37" s="162"/>
      <c r="BB37" s="159"/>
      <c r="BC37" s="297"/>
      <c r="BD37" s="296">
        <f>SUM(BD34:BD36)</f>
        <v>78970.689517619525</v>
      </c>
    </row>
    <row r="38" spans="2:56" s="6" customFormat="1" ht="25.5" x14ac:dyDescent="0.35">
      <c r="B38" s="156" t="s">
        <v>36</v>
      </c>
      <c r="D38" s="28" t="s">
        <v>13</v>
      </c>
      <c r="E38" s="27"/>
      <c r="F38" s="139">
        <v>4.4000000000000003E-3</v>
      </c>
      <c r="G38" s="294">
        <f>$D$19*(1+F62)</f>
        <v>3611534.7819999997</v>
      </c>
      <c r="H38" s="288">
        <f>G38*F38</f>
        <v>15890.7530408</v>
      </c>
      <c r="J38" s="139">
        <v>4.4000000000000003E-3</v>
      </c>
      <c r="K38" s="294">
        <f>$D$19*(1+J62)</f>
        <v>3611534.7819999997</v>
      </c>
      <c r="L38" s="288">
        <f>K38*J38</f>
        <v>15890.7530408</v>
      </c>
      <c r="N38" s="147">
        <f t="shared" si="0"/>
        <v>0</v>
      </c>
      <c r="O38" s="140">
        <f t="shared" si="1"/>
        <v>0</v>
      </c>
      <c r="Q38" s="139">
        <v>3.5999999999999999E-3</v>
      </c>
      <c r="R38" s="294">
        <f>$D$19*(1+Q62)</f>
        <v>3611534.7819999997</v>
      </c>
      <c r="S38" s="288">
        <f t="shared" ref="S38:S47" si="22">R38*Q38</f>
        <v>13001.525215199998</v>
      </c>
      <c r="U38" s="147">
        <f t="shared" si="2"/>
        <v>-2889.2278256000027</v>
      </c>
      <c r="V38" s="140">
        <f t="shared" si="3"/>
        <v>-0.18181818181818199</v>
      </c>
      <c r="X38" s="139">
        <v>3.5999999999999999E-3</v>
      </c>
      <c r="Y38" s="294">
        <f>$D$19*(1+X62)</f>
        <v>3611534.7819999997</v>
      </c>
      <c r="Z38" s="290">
        <f t="shared" ref="Z38:Z47" si="23">Y38*X38</f>
        <v>13001.525215199998</v>
      </c>
      <c r="AB38" s="139">
        <v>3.2000000000000002E-3</v>
      </c>
      <c r="AC38" s="294">
        <f>$D$19*(1+AB62)</f>
        <v>3611534.7819999997</v>
      </c>
      <c r="AD38" s="288">
        <f t="shared" ref="AD38:AD47" si="24">AC38*AB38</f>
        <v>11556.9113024</v>
      </c>
      <c r="AF38" s="147">
        <f t="shared" si="4"/>
        <v>-1444.6139127999977</v>
      </c>
      <c r="AG38" s="140">
        <f t="shared" si="5"/>
        <v>-0.11111111111111095</v>
      </c>
      <c r="AI38" s="147">
        <f t="shared" si="6"/>
        <v>0</v>
      </c>
      <c r="AJ38" s="140">
        <f t="shared" si="7"/>
        <v>0</v>
      </c>
      <c r="AL38" s="139">
        <v>3.5999999999999999E-3</v>
      </c>
      <c r="AM38" s="294">
        <f>$D$19*(1+AL62)</f>
        <v>3611534.7819999997</v>
      </c>
      <c r="AN38" s="288">
        <f t="shared" ref="AN38:AN47" si="25">AM38*AL38</f>
        <v>13001.525215199998</v>
      </c>
      <c r="AP38" s="309">
        <f t="shared" si="8"/>
        <v>1444.6139127999977</v>
      </c>
      <c r="AQ38" s="140">
        <f t="shared" si="9"/>
        <v>0.12499999999999981</v>
      </c>
      <c r="AS38" s="147">
        <f t="shared" si="10"/>
        <v>1444.6139127999977</v>
      </c>
      <c r="AT38" s="140">
        <f t="shared" si="11"/>
        <v>0.11111111111111095</v>
      </c>
      <c r="AX38" s="139">
        <f t="shared" ref="AX38:AX45" si="26">AB38</f>
        <v>3.2000000000000002E-3</v>
      </c>
      <c r="AY38" s="294">
        <f>$D$19*(1+AX62)</f>
        <v>3611534.7819999997</v>
      </c>
      <c r="AZ38" s="288">
        <f t="shared" ref="AZ38:AZ47" si="27">AY38*AX38</f>
        <v>11556.9113024</v>
      </c>
      <c r="BB38" s="139">
        <f t="shared" ref="BB38:BB45" si="28">AX38</f>
        <v>3.2000000000000002E-3</v>
      </c>
      <c r="BC38" s="294">
        <f>$D$19*(1+BB62)</f>
        <v>3611534.7819999997</v>
      </c>
      <c r="BD38" s="288">
        <f t="shared" ref="BD38:BD47" si="29">BC38*BB38</f>
        <v>11556.9113024</v>
      </c>
    </row>
    <row r="39" spans="2:56" s="6" customFormat="1" ht="25.5" x14ac:dyDescent="0.35">
      <c r="B39" s="156" t="s">
        <v>35</v>
      </c>
      <c r="D39" s="28" t="s">
        <v>13</v>
      </c>
      <c r="E39" s="27"/>
      <c r="F39" s="139">
        <v>1.2999999999999999E-3</v>
      </c>
      <c r="G39" s="294">
        <f>G38</f>
        <v>3611534.7819999997</v>
      </c>
      <c r="H39" s="288">
        <f>G39*F39</f>
        <v>4694.9952165999994</v>
      </c>
      <c r="J39" s="139">
        <v>1.2999999999999999E-3</v>
      </c>
      <c r="K39" s="294">
        <f>K38</f>
        <v>3611534.7819999997</v>
      </c>
      <c r="L39" s="288">
        <f>K39*J39</f>
        <v>4694.9952165999994</v>
      </c>
      <c r="N39" s="147">
        <f t="shared" si="0"/>
        <v>0</v>
      </c>
      <c r="O39" s="140">
        <f t="shared" si="1"/>
        <v>0</v>
      </c>
      <c r="Q39" s="139">
        <v>1.2999999999999999E-3</v>
      </c>
      <c r="R39" s="294">
        <f>R38</f>
        <v>3611534.7819999997</v>
      </c>
      <c r="S39" s="288">
        <f t="shared" si="22"/>
        <v>4694.9952165999994</v>
      </c>
      <c r="U39" s="147">
        <f t="shared" si="2"/>
        <v>0</v>
      </c>
      <c r="V39" s="140">
        <f t="shared" si="3"/>
        <v>0</v>
      </c>
      <c r="X39" s="139">
        <v>2.0999999999999999E-3</v>
      </c>
      <c r="Y39" s="294">
        <f>Y38</f>
        <v>3611534.7819999997</v>
      </c>
      <c r="Z39" s="290">
        <f t="shared" si="23"/>
        <v>7584.2230421999984</v>
      </c>
      <c r="AB39" s="139">
        <f>'App. 2-Z_Tariff 2018'!$D$191</f>
        <v>2.9999999999999997E-4</v>
      </c>
      <c r="AC39" s="294">
        <f>AC38</f>
        <v>3611534.7819999997</v>
      </c>
      <c r="AD39" s="288">
        <f t="shared" si="24"/>
        <v>1083.4604345999999</v>
      </c>
      <c r="AF39" s="147">
        <f t="shared" si="4"/>
        <v>-6500.7626075999988</v>
      </c>
      <c r="AG39" s="140">
        <f t="shared" si="5"/>
        <v>-0.85714285714285721</v>
      </c>
      <c r="AI39" s="147">
        <f t="shared" si="6"/>
        <v>0</v>
      </c>
      <c r="AJ39" s="140">
        <f t="shared" si="7"/>
        <v>0</v>
      </c>
      <c r="AL39" s="139">
        <f>'App. 2-Z_Tariff 2019'!$D$174</f>
        <v>2.9999999999999997E-4</v>
      </c>
      <c r="AM39" s="294">
        <f>AM38</f>
        <v>3611534.7819999997</v>
      </c>
      <c r="AN39" s="288">
        <f t="shared" si="25"/>
        <v>1083.4604345999999</v>
      </c>
      <c r="AP39" s="147">
        <f t="shared" si="8"/>
        <v>0</v>
      </c>
      <c r="AQ39" s="140">
        <f t="shared" si="9"/>
        <v>0</v>
      </c>
      <c r="AS39" s="147">
        <f t="shared" si="10"/>
        <v>0</v>
      </c>
      <c r="AT39" s="140">
        <f t="shared" si="11"/>
        <v>0</v>
      </c>
      <c r="AX39" s="139">
        <f t="shared" si="26"/>
        <v>2.9999999999999997E-4</v>
      </c>
      <c r="AY39" s="294">
        <f>AY38</f>
        <v>3611534.7819999997</v>
      </c>
      <c r="AZ39" s="288">
        <f t="shared" si="27"/>
        <v>1083.4604345999999</v>
      </c>
      <c r="BB39" s="139">
        <f t="shared" si="28"/>
        <v>2.9999999999999997E-4</v>
      </c>
      <c r="BC39" s="294">
        <f>BC38</f>
        <v>3611534.7819999997</v>
      </c>
      <c r="BD39" s="288">
        <f t="shared" si="29"/>
        <v>1083.4604345999999</v>
      </c>
    </row>
    <row r="40" spans="2:56" s="6" customFormat="1" ht="24.75" customHeight="1" x14ac:dyDescent="0.35">
      <c r="B40" s="156" t="str">
        <f>'App.2-W_Bill Impacts &lt;4999 KW'!B41</f>
        <v>Ontario Electricity Support Program (OESP)</v>
      </c>
      <c r="D40" s="28" t="s">
        <v>13</v>
      </c>
      <c r="E40" s="27"/>
      <c r="F40" s="139"/>
      <c r="G40" s="294"/>
      <c r="H40" s="288"/>
      <c r="J40" s="139"/>
      <c r="K40" s="295"/>
      <c r="L40" s="288"/>
      <c r="N40" s="147"/>
      <c r="O40" s="140"/>
      <c r="Q40" s="139">
        <v>1.1000000000000001E-3</v>
      </c>
      <c r="R40" s="294">
        <f>R39</f>
        <v>3611534.7819999997</v>
      </c>
      <c r="S40" s="288">
        <f t="shared" si="22"/>
        <v>3972.6882602000001</v>
      </c>
      <c r="U40" s="147">
        <f t="shared" si="2"/>
        <v>3972.6882602000001</v>
      </c>
      <c r="V40" s="140" t="str">
        <f t="shared" si="3"/>
        <v/>
      </c>
      <c r="X40" s="139">
        <v>1.1000000000000001E-3</v>
      </c>
      <c r="Y40" s="294">
        <f>Y39</f>
        <v>3611534.7819999997</v>
      </c>
      <c r="Z40" s="290">
        <f t="shared" si="23"/>
        <v>3972.6882602000001</v>
      </c>
      <c r="AB40" s="139">
        <v>0</v>
      </c>
      <c r="AC40" s="294">
        <f>AC39</f>
        <v>3611534.7819999997</v>
      </c>
      <c r="AD40" s="288">
        <f t="shared" si="24"/>
        <v>0</v>
      </c>
      <c r="AF40" s="147">
        <f t="shared" si="4"/>
        <v>-3972.6882602000001</v>
      </c>
      <c r="AG40" s="331">
        <f t="shared" si="5"/>
        <v>-1</v>
      </c>
      <c r="AI40" s="147">
        <f t="shared" si="6"/>
        <v>0</v>
      </c>
      <c r="AJ40" s="140" t="str">
        <f t="shared" si="7"/>
        <v/>
      </c>
      <c r="AL40" s="139">
        <v>0</v>
      </c>
      <c r="AM40" s="294">
        <f>AM39</f>
        <v>3611534.7819999997</v>
      </c>
      <c r="AN40" s="288">
        <f t="shared" si="25"/>
        <v>0</v>
      </c>
      <c r="AP40" s="147">
        <f t="shared" si="8"/>
        <v>0</v>
      </c>
      <c r="AQ40" s="140" t="str">
        <f t="shared" si="9"/>
        <v/>
      </c>
      <c r="AS40" s="147">
        <f t="shared" si="10"/>
        <v>0</v>
      </c>
      <c r="AT40" s="140" t="str">
        <f t="shared" si="11"/>
        <v/>
      </c>
      <c r="AX40" s="139">
        <f t="shared" si="26"/>
        <v>0</v>
      </c>
      <c r="AY40" s="294">
        <f>AY39</f>
        <v>3611534.7819999997</v>
      </c>
      <c r="AZ40" s="288">
        <f t="shared" si="27"/>
        <v>0</v>
      </c>
      <c r="BB40" s="139">
        <f t="shared" si="28"/>
        <v>0</v>
      </c>
      <c r="BC40" s="294">
        <f>BC39</f>
        <v>3611534.7819999997</v>
      </c>
      <c r="BD40" s="288">
        <f t="shared" si="29"/>
        <v>0</v>
      </c>
    </row>
    <row r="41" spans="2:56" s="6" customFormat="1" x14ac:dyDescent="0.35">
      <c r="B41" s="6" t="s">
        <v>33</v>
      </c>
      <c r="D41" s="28" t="s">
        <v>15</v>
      </c>
      <c r="E41" s="27"/>
      <c r="F41" s="139">
        <v>0.25</v>
      </c>
      <c r="G41" s="293">
        <v>1</v>
      </c>
      <c r="H41" s="288">
        <f t="shared" ref="H41:H47" si="30">G41*F41</f>
        <v>0.25</v>
      </c>
      <c r="J41" s="139">
        <v>0.25</v>
      </c>
      <c r="K41" s="292">
        <f t="shared" ref="K41:K47" si="31">$G41</f>
        <v>1</v>
      </c>
      <c r="L41" s="288">
        <f t="shared" ref="L41:L47" si="32">K41*J41</f>
        <v>0.25</v>
      </c>
      <c r="N41" s="147">
        <f t="shared" ref="N41:N47" si="33">L41-H41</f>
        <v>0</v>
      </c>
      <c r="O41" s="140">
        <f t="shared" ref="O41:O47" si="34">IF((H41)=0,"",(N41/H41))</f>
        <v>0</v>
      </c>
      <c r="Q41" s="139">
        <v>0.25</v>
      </c>
      <c r="R41" s="292">
        <f t="shared" ref="R41:R47" si="35">$G41</f>
        <v>1</v>
      </c>
      <c r="S41" s="288">
        <f t="shared" si="22"/>
        <v>0.25</v>
      </c>
      <c r="U41" s="147">
        <f t="shared" si="2"/>
        <v>0</v>
      </c>
      <c r="V41" s="140">
        <f t="shared" si="3"/>
        <v>0</v>
      </c>
      <c r="X41" s="139">
        <v>0.25</v>
      </c>
      <c r="Y41" s="292">
        <f t="shared" ref="Y41:Y47" si="36">$G41</f>
        <v>1</v>
      </c>
      <c r="Z41" s="290">
        <f t="shared" si="23"/>
        <v>0.25</v>
      </c>
      <c r="AB41" s="139">
        <f>'App. 2-Z_Tariff 2018'!$D$193</f>
        <v>0.25</v>
      </c>
      <c r="AC41" s="292">
        <f t="shared" ref="AC41:AC47" si="37">$G41</f>
        <v>1</v>
      </c>
      <c r="AD41" s="288">
        <f t="shared" si="24"/>
        <v>0.25</v>
      </c>
      <c r="AF41" s="147">
        <f t="shared" si="4"/>
        <v>0</v>
      </c>
      <c r="AG41" s="140">
        <f t="shared" si="5"/>
        <v>0</v>
      </c>
      <c r="AI41" s="147">
        <f t="shared" si="6"/>
        <v>0</v>
      </c>
      <c r="AJ41" s="140">
        <f t="shared" si="7"/>
        <v>0</v>
      </c>
      <c r="AL41" s="139">
        <f>'App. 2-Z_Tariff 2019'!$D$176</f>
        <v>0.25</v>
      </c>
      <c r="AM41" s="292">
        <f t="shared" ref="AM41:AM47" si="38">$G41</f>
        <v>1</v>
      </c>
      <c r="AN41" s="288">
        <f t="shared" si="25"/>
        <v>0.25</v>
      </c>
      <c r="AP41" s="147">
        <f t="shared" si="8"/>
        <v>0</v>
      </c>
      <c r="AQ41" s="140">
        <f t="shared" si="9"/>
        <v>0</v>
      </c>
      <c r="AS41" s="147">
        <f t="shared" si="10"/>
        <v>0</v>
      </c>
      <c r="AT41" s="140">
        <f t="shared" si="11"/>
        <v>0</v>
      </c>
      <c r="AX41" s="139">
        <f t="shared" si="26"/>
        <v>0.25</v>
      </c>
      <c r="AY41" s="292">
        <f t="shared" ref="AY41:AY47" si="39">$G41</f>
        <v>1</v>
      </c>
      <c r="AZ41" s="288">
        <f t="shared" si="27"/>
        <v>0.25</v>
      </c>
      <c r="BB41" s="139">
        <f t="shared" si="28"/>
        <v>0.25</v>
      </c>
      <c r="BC41" s="292">
        <f t="shared" ref="BC41:BC47" si="40">$G41</f>
        <v>1</v>
      </c>
      <c r="BD41" s="288">
        <f t="shared" si="29"/>
        <v>0.25</v>
      </c>
    </row>
    <row r="42" spans="2:56" s="6" customFormat="1" x14ac:dyDescent="0.35">
      <c r="B42" s="6" t="s">
        <v>32</v>
      </c>
      <c r="D42" s="28" t="s">
        <v>13</v>
      </c>
      <c r="E42" s="27"/>
      <c r="F42" s="139">
        <v>7.0000000000000001E-3</v>
      </c>
      <c r="G42" s="293">
        <f>$D$19</f>
        <v>3559916</v>
      </c>
      <c r="H42" s="288">
        <f t="shared" si="30"/>
        <v>24919.412</v>
      </c>
      <c r="J42" s="139">
        <f t="shared" ref="J42:J47" si="41">$F42</f>
        <v>7.0000000000000001E-3</v>
      </c>
      <c r="K42" s="292">
        <f t="shared" si="31"/>
        <v>3559916</v>
      </c>
      <c r="L42" s="288">
        <f t="shared" si="32"/>
        <v>24919.412</v>
      </c>
      <c r="N42" s="147">
        <f t="shared" si="33"/>
        <v>0</v>
      </c>
      <c r="O42" s="140">
        <f t="shared" si="34"/>
        <v>0</v>
      </c>
      <c r="Q42" s="139">
        <f t="shared" ref="Q42:Q47" si="42">$F42</f>
        <v>7.0000000000000001E-3</v>
      </c>
      <c r="R42" s="292">
        <f t="shared" si="35"/>
        <v>3559916</v>
      </c>
      <c r="S42" s="288">
        <f t="shared" si="22"/>
        <v>24919.412</v>
      </c>
      <c r="U42" s="147">
        <f t="shared" si="2"/>
        <v>0</v>
      </c>
      <c r="V42" s="140">
        <f t="shared" si="3"/>
        <v>0</v>
      </c>
      <c r="X42" s="139">
        <f t="shared" ref="X42:X47" si="43">$F42</f>
        <v>7.0000000000000001E-3</v>
      </c>
      <c r="Y42" s="292">
        <f t="shared" si="36"/>
        <v>3559916</v>
      </c>
      <c r="Z42" s="290">
        <f t="shared" si="23"/>
        <v>24919.412</v>
      </c>
      <c r="AB42" s="139">
        <f t="shared" ref="AB42:AB47" si="44">$F42</f>
        <v>7.0000000000000001E-3</v>
      </c>
      <c r="AC42" s="292">
        <f t="shared" si="37"/>
        <v>3559916</v>
      </c>
      <c r="AD42" s="288">
        <f t="shared" si="24"/>
        <v>24919.412</v>
      </c>
      <c r="AF42" s="147">
        <f t="shared" si="4"/>
        <v>0</v>
      </c>
      <c r="AG42" s="140">
        <f t="shared" si="5"/>
        <v>0</v>
      </c>
      <c r="AI42" s="147">
        <f t="shared" si="6"/>
        <v>0</v>
      </c>
      <c r="AJ42" s="140">
        <f t="shared" si="7"/>
        <v>0</v>
      </c>
      <c r="AL42" s="139">
        <f t="shared" ref="AL42:AL47" si="45">$F42</f>
        <v>7.0000000000000001E-3</v>
      </c>
      <c r="AM42" s="292">
        <f t="shared" si="38"/>
        <v>3559916</v>
      </c>
      <c r="AN42" s="288">
        <f t="shared" si="25"/>
        <v>24919.412</v>
      </c>
      <c r="AP42" s="147">
        <f t="shared" si="8"/>
        <v>0</v>
      </c>
      <c r="AQ42" s="140">
        <f t="shared" si="9"/>
        <v>0</v>
      </c>
      <c r="AS42" s="147">
        <f t="shared" si="10"/>
        <v>0</v>
      </c>
      <c r="AT42" s="140">
        <f t="shared" si="11"/>
        <v>0</v>
      </c>
      <c r="AX42" s="139">
        <f t="shared" si="26"/>
        <v>7.0000000000000001E-3</v>
      </c>
      <c r="AY42" s="292">
        <f t="shared" si="39"/>
        <v>3559916</v>
      </c>
      <c r="AZ42" s="288">
        <f t="shared" si="27"/>
        <v>24919.412</v>
      </c>
      <c r="BB42" s="139">
        <f t="shared" si="28"/>
        <v>7.0000000000000001E-3</v>
      </c>
      <c r="BC42" s="292">
        <f t="shared" si="40"/>
        <v>3559916</v>
      </c>
      <c r="BD42" s="288">
        <f t="shared" si="29"/>
        <v>24919.412</v>
      </c>
    </row>
    <row r="43" spans="2:56" s="6" customFormat="1" x14ac:dyDescent="0.35">
      <c r="B43" s="148" t="s">
        <v>31</v>
      </c>
      <c r="D43" s="28" t="s">
        <v>13</v>
      </c>
      <c r="E43" s="27"/>
      <c r="F43" s="142">
        <v>6.5000000000000002E-2</v>
      </c>
      <c r="G43" s="291">
        <f>0.64*$D$19</f>
        <v>2278346.2400000002</v>
      </c>
      <c r="H43" s="288">
        <f t="shared" si="30"/>
        <v>148092.50560000003</v>
      </c>
      <c r="J43" s="139">
        <f t="shared" si="41"/>
        <v>6.5000000000000002E-2</v>
      </c>
      <c r="K43" s="291">
        <f t="shared" si="31"/>
        <v>2278346.2400000002</v>
      </c>
      <c r="L43" s="288">
        <f t="shared" si="32"/>
        <v>148092.50560000003</v>
      </c>
      <c r="N43" s="147">
        <f t="shared" si="33"/>
        <v>0</v>
      </c>
      <c r="O43" s="140">
        <f t="shared" si="34"/>
        <v>0</v>
      </c>
      <c r="Q43" s="139">
        <f t="shared" si="42"/>
        <v>6.5000000000000002E-2</v>
      </c>
      <c r="R43" s="291">
        <f t="shared" si="35"/>
        <v>2278346.2400000002</v>
      </c>
      <c r="S43" s="288">
        <f t="shared" si="22"/>
        <v>148092.50560000003</v>
      </c>
      <c r="U43" s="147">
        <f t="shared" si="2"/>
        <v>0</v>
      </c>
      <c r="V43" s="140">
        <f t="shared" si="3"/>
        <v>0</v>
      </c>
      <c r="X43" s="139">
        <f t="shared" si="43"/>
        <v>6.5000000000000002E-2</v>
      </c>
      <c r="Y43" s="291">
        <f t="shared" si="36"/>
        <v>2278346.2400000002</v>
      </c>
      <c r="Z43" s="290">
        <f t="shared" si="23"/>
        <v>148092.50560000003</v>
      </c>
      <c r="AB43" s="139">
        <f t="shared" si="44"/>
        <v>6.5000000000000002E-2</v>
      </c>
      <c r="AC43" s="291">
        <f t="shared" si="37"/>
        <v>2278346.2400000002</v>
      </c>
      <c r="AD43" s="288">
        <f t="shared" si="24"/>
        <v>148092.50560000003</v>
      </c>
      <c r="AF43" s="147">
        <f t="shared" si="4"/>
        <v>0</v>
      </c>
      <c r="AG43" s="140">
        <f t="shared" si="5"/>
        <v>0</v>
      </c>
      <c r="AI43" s="147">
        <f t="shared" si="6"/>
        <v>0</v>
      </c>
      <c r="AJ43" s="140">
        <f t="shared" si="7"/>
        <v>0</v>
      </c>
      <c r="AL43" s="139">
        <f t="shared" si="45"/>
        <v>6.5000000000000002E-2</v>
      </c>
      <c r="AM43" s="291">
        <f t="shared" si="38"/>
        <v>2278346.2400000002</v>
      </c>
      <c r="AN43" s="288">
        <f t="shared" si="25"/>
        <v>148092.50560000003</v>
      </c>
      <c r="AP43" s="147">
        <f t="shared" si="8"/>
        <v>0</v>
      </c>
      <c r="AQ43" s="140">
        <f t="shared" si="9"/>
        <v>0</v>
      </c>
      <c r="AS43" s="147">
        <f t="shared" si="10"/>
        <v>0</v>
      </c>
      <c r="AT43" s="140">
        <f t="shared" si="11"/>
        <v>0</v>
      </c>
      <c r="AX43" s="139">
        <f t="shared" si="26"/>
        <v>6.5000000000000002E-2</v>
      </c>
      <c r="AY43" s="291">
        <f t="shared" si="39"/>
        <v>2278346.2400000002</v>
      </c>
      <c r="AZ43" s="288">
        <f t="shared" si="27"/>
        <v>148092.50560000003</v>
      </c>
      <c r="BB43" s="139">
        <f t="shared" si="28"/>
        <v>6.5000000000000002E-2</v>
      </c>
      <c r="BC43" s="291">
        <f t="shared" si="40"/>
        <v>2278346.2400000002</v>
      </c>
      <c r="BD43" s="288">
        <f t="shared" si="29"/>
        <v>148092.50560000003</v>
      </c>
    </row>
    <row r="44" spans="2:56" s="6" customFormat="1" x14ac:dyDescent="0.35">
      <c r="B44" s="148" t="s">
        <v>30</v>
      </c>
      <c r="D44" s="28" t="s">
        <v>13</v>
      </c>
      <c r="E44" s="27"/>
      <c r="F44" s="142">
        <v>9.5000000000000001E-2</v>
      </c>
      <c r="G44" s="291">
        <f>0.18*$D$19</f>
        <v>640784.88</v>
      </c>
      <c r="H44" s="288">
        <f t="shared" si="30"/>
        <v>60874.563600000001</v>
      </c>
      <c r="J44" s="139">
        <f t="shared" si="41"/>
        <v>9.5000000000000001E-2</v>
      </c>
      <c r="K44" s="291">
        <f t="shared" si="31"/>
        <v>640784.88</v>
      </c>
      <c r="L44" s="288">
        <f t="shared" si="32"/>
        <v>60874.563600000001</v>
      </c>
      <c r="N44" s="147">
        <f t="shared" si="33"/>
        <v>0</v>
      </c>
      <c r="O44" s="140">
        <f t="shared" si="34"/>
        <v>0</v>
      </c>
      <c r="Q44" s="139">
        <f t="shared" si="42"/>
        <v>9.5000000000000001E-2</v>
      </c>
      <c r="R44" s="291">
        <f t="shared" si="35"/>
        <v>640784.88</v>
      </c>
      <c r="S44" s="288">
        <f t="shared" si="22"/>
        <v>60874.563600000001</v>
      </c>
      <c r="U44" s="147">
        <f t="shared" si="2"/>
        <v>0</v>
      </c>
      <c r="V44" s="140">
        <f t="shared" si="3"/>
        <v>0</v>
      </c>
      <c r="X44" s="139">
        <f t="shared" si="43"/>
        <v>9.5000000000000001E-2</v>
      </c>
      <c r="Y44" s="291">
        <f t="shared" si="36"/>
        <v>640784.88</v>
      </c>
      <c r="Z44" s="290">
        <f t="shared" si="23"/>
        <v>60874.563600000001</v>
      </c>
      <c r="AB44" s="139">
        <f t="shared" si="44"/>
        <v>9.5000000000000001E-2</v>
      </c>
      <c r="AC44" s="291">
        <f t="shared" si="37"/>
        <v>640784.88</v>
      </c>
      <c r="AD44" s="288">
        <f t="shared" si="24"/>
        <v>60874.563600000001</v>
      </c>
      <c r="AF44" s="147">
        <f t="shared" si="4"/>
        <v>0</v>
      </c>
      <c r="AG44" s="140">
        <f t="shared" si="5"/>
        <v>0</v>
      </c>
      <c r="AI44" s="147">
        <f t="shared" si="6"/>
        <v>0</v>
      </c>
      <c r="AJ44" s="140">
        <f t="shared" si="7"/>
        <v>0</v>
      </c>
      <c r="AL44" s="139">
        <f t="shared" si="45"/>
        <v>9.5000000000000001E-2</v>
      </c>
      <c r="AM44" s="291">
        <f t="shared" si="38"/>
        <v>640784.88</v>
      </c>
      <c r="AN44" s="288">
        <f t="shared" si="25"/>
        <v>60874.563600000001</v>
      </c>
      <c r="AP44" s="147">
        <f t="shared" si="8"/>
        <v>0</v>
      </c>
      <c r="AQ44" s="140">
        <f t="shared" si="9"/>
        <v>0</v>
      </c>
      <c r="AS44" s="147">
        <f t="shared" si="10"/>
        <v>0</v>
      </c>
      <c r="AT44" s="140">
        <f t="shared" si="11"/>
        <v>0</v>
      </c>
      <c r="AX44" s="139">
        <f t="shared" si="26"/>
        <v>9.5000000000000001E-2</v>
      </c>
      <c r="AY44" s="291">
        <f t="shared" si="39"/>
        <v>640784.88</v>
      </c>
      <c r="AZ44" s="288">
        <f t="shared" si="27"/>
        <v>60874.563600000001</v>
      </c>
      <c r="BB44" s="139">
        <f t="shared" si="28"/>
        <v>9.5000000000000001E-2</v>
      </c>
      <c r="BC44" s="291">
        <f t="shared" si="40"/>
        <v>640784.88</v>
      </c>
      <c r="BD44" s="288">
        <f t="shared" si="29"/>
        <v>60874.563600000001</v>
      </c>
    </row>
    <row r="45" spans="2:56" s="6" customFormat="1" ht="13.15" thickBot="1" x14ac:dyDescent="0.4">
      <c r="B45" s="148" t="s">
        <v>29</v>
      </c>
      <c r="D45" s="28" t="s">
        <v>13</v>
      </c>
      <c r="E45" s="27"/>
      <c r="F45" s="142">
        <v>0.13200000000000001</v>
      </c>
      <c r="G45" s="291">
        <f>0.18*$D$19</f>
        <v>640784.88</v>
      </c>
      <c r="H45" s="288">
        <f t="shared" si="30"/>
        <v>84583.604160000003</v>
      </c>
      <c r="J45" s="139">
        <f t="shared" si="41"/>
        <v>0.13200000000000001</v>
      </c>
      <c r="K45" s="291">
        <f t="shared" si="31"/>
        <v>640784.88</v>
      </c>
      <c r="L45" s="288">
        <f t="shared" si="32"/>
        <v>84583.604160000003</v>
      </c>
      <c r="N45" s="147">
        <f t="shared" si="33"/>
        <v>0</v>
      </c>
      <c r="O45" s="140">
        <f t="shared" si="34"/>
        <v>0</v>
      </c>
      <c r="Q45" s="139">
        <f t="shared" si="42"/>
        <v>0.13200000000000001</v>
      </c>
      <c r="R45" s="291">
        <f t="shared" si="35"/>
        <v>640784.88</v>
      </c>
      <c r="S45" s="288">
        <f t="shared" si="22"/>
        <v>84583.604160000003</v>
      </c>
      <c r="U45" s="147">
        <f t="shared" si="2"/>
        <v>0</v>
      </c>
      <c r="V45" s="140">
        <f t="shared" si="3"/>
        <v>0</v>
      </c>
      <c r="X45" s="139">
        <f t="shared" si="43"/>
        <v>0.13200000000000001</v>
      </c>
      <c r="Y45" s="291">
        <f t="shared" si="36"/>
        <v>640784.88</v>
      </c>
      <c r="Z45" s="290">
        <f t="shared" si="23"/>
        <v>84583.604160000003</v>
      </c>
      <c r="AB45" s="139">
        <f t="shared" si="44"/>
        <v>0.13200000000000001</v>
      </c>
      <c r="AC45" s="291">
        <f t="shared" si="37"/>
        <v>640784.88</v>
      </c>
      <c r="AD45" s="288">
        <f t="shared" si="24"/>
        <v>84583.604160000003</v>
      </c>
      <c r="AF45" s="147">
        <f t="shared" si="4"/>
        <v>0</v>
      </c>
      <c r="AG45" s="140">
        <f t="shared" si="5"/>
        <v>0</v>
      </c>
      <c r="AI45" s="147">
        <f t="shared" si="6"/>
        <v>0</v>
      </c>
      <c r="AJ45" s="140">
        <f t="shared" si="7"/>
        <v>0</v>
      </c>
      <c r="AL45" s="139">
        <f t="shared" si="45"/>
        <v>0.13200000000000001</v>
      </c>
      <c r="AM45" s="291">
        <f t="shared" si="38"/>
        <v>640784.88</v>
      </c>
      <c r="AN45" s="288">
        <f t="shared" si="25"/>
        <v>84583.604160000003</v>
      </c>
      <c r="AP45" s="147">
        <f t="shared" si="8"/>
        <v>0</v>
      </c>
      <c r="AQ45" s="140">
        <f t="shared" si="9"/>
        <v>0</v>
      </c>
      <c r="AS45" s="147">
        <f t="shared" si="10"/>
        <v>0</v>
      </c>
      <c r="AT45" s="140">
        <f t="shared" si="11"/>
        <v>0</v>
      </c>
      <c r="AX45" s="139">
        <f t="shared" si="26"/>
        <v>0.13200000000000001</v>
      </c>
      <c r="AY45" s="291">
        <f t="shared" si="39"/>
        <v>640784.88</v>
      </c>
      <c r="AZ45" s="288">
        <f t="shared" si="27"/>
        <v>84583.604160000003</v>
      </c>
      <c r="BB45" s="139">
        <f t="shared" si="28"/>
        <v>0.13200000000000001</v>
      </c>
      <c r="BC45" s="291">
        <f t="shared" si="40"/>
        <v>640784.88</v>
      </c>
      <c r="BD45" s="288">
        <f t="shared" si="29"/>
        <v>84583.604160000003</v>
      </c>
    </row>
    <row r="46" spans="2:56" s="136" customFormat="1" ht="13.15" hidden="1" thickBot="1" x14ac:dyDescent="0.4">
      <c r="B46" s="145" t="s">
        <v>28</v>
      </c>
      <c r="D46" s="144" t="s">
        <v>13</v>
      </c>
      <c r="E46" s="143"/>
      <c r="F46" s="142">
        <v>8.3000000000000004E-2</v>
      </c>
      <c r="G46" s="289">
        <f>IF(AND($A$1=1, D19&gt;=600), 600, IF(AND($A$1=1, AND(D19&lt;600, D19&gt;=0)), D19, IF(AND($A$1=2, D19&gt;=1000), 1000, IF(AND($A$1=2, AND(D19&lt;1000, D19&gt;=0)), D19))))</f>
        <v>600</v>
      </c>
      <c r="H46" s="288">
        <f t="shared" si="30"/>
        <v>49.800000000000004</v>
      </c>
      <c r="J46" s="139">
        <f t="shared" si="41"/>
        <v>8.3000000000000004E-2</v>
      </c>
      <c r="K46" s="289">
        <f t="shared" si="31"/>
        <v>600</v>
      </c>
      <c r="L46" s="288">
        <f t="shared" si="32"/>
        <v>49.800000000000004</v>
      </c>
      <c r="N46" s="141">
        <f t="shared" si="33"/>
        <v>0</v>
      </c>
      <c r="O46" s="140">
        <f t="shared" si="34"/>
        <v>0</v>
      </c>
      <c r="Q46" s="139">
        <f t="shared" si="42"/>
        <v>8.3000000000000004E-2</v>
      </c>
      <c r="R46" s="289">
        <f t="shared" si="35"/>
        <v>600</v>
      </c>
      <c r="S46" s="288">
        <f t="shared" si="22"/>
        <v>49.800000000000004</v>
      </c>
      <c r="U46" s="141">
        <f t="shared" si="2"/>
        <v>0</v>
      </c>
      <c r="V46" s="140">
        <f t="shared" si="3"/>
        <v>0</v>
      </c>
      <c r="X46" s="139">
        <f t="shared" si="43"/>
        <v>8.3000000000000004E-2</v>
      </c>
      <c r="Y46" s="289">
        <f t="shared" si="36"/>
        <v>600</v>
      </c>
      <c r="Z46" s="290">
        <f t="shared" si="23"/>
        <v>49.800000000000004</v>
      </c>
      <c r="AB46" s="139">
        <f t="shared" si="44"/>
        <v>8.3000000000000004E-2</v>
      </c>
      <c r="AC46" s="289">
        <f t="shared" si="37"/>
        <v>600</v>
      </c>
      <c r="AD46" s="288">
        <f t="shared" si="24"/>
        <v>49.800000000000004</v>
      </c>
      <c r="AF46" s="141">
        <f t="shared" si="4"/>
        <v>0</v>
      </c>
      <c r="AG46" s="140">
        <f t="shared" si="5"/>
        <v>0</v>
      </c>
      <c r="AI46" s="141">
        <f>AG46-AC46</f>
        <v>-600</v>
      </c>
      <c r="AJ46" s="140">
        <f>IF((AC46)=0,"",(AI46/AC46))</f>
        <v>-1</v>
      </c>
      <c r="AL46" s="139">
        <f t="shared" si="45"/>
        <v>8.3000000000000004E-2</v>
      </c>
      <c r="AM46" s="289">
        <f t="shared" si="38"/>
        <v>600</v>
      </c>
      <c r="AN46" s="288">
        <f t="shared" si="25"/>
        <v>49.800000000000004</v>
      </c>
      <c r="AP46" s="141">
        <f t="shared" si="8"/>
        <v>0</v>
      </c>
      <c r="AQ46" s="140">
        <f t="shared" si="9"/>
        <v>0</v>
      </c>
      <c r="AS46" s="141">
        <f>AQ46-AG46</f>
        <v>0</v>
      </c>
      <c r="AT46" s="140" t="str">
        <f>IF((AG46)=0,"",(AS46/AG46))</f>
        <v/>
      </c>
      <c r="AX46" s="139">
        <v>8.3000000000000004E-2</v>
      </c>
      <c r="AY46" s="289">
        <f t="shared" si="39"/>
        <v>600</v>
      </c>
      <c r="AZ46" s="288">
        <f t="shared" si="27"/>
        <v>49.800000000000004</v>
      </c>
      <c r="BB46" s="139">
        <v>8.3000000000000004E-2</v>
      </c>
      <c r="BC46" s="289">
        <f t="shared" si="40"/>
        <v>600</v>
      </c>
      <c r="BD46" s="288">
        <f t="shared" si="29"/>
        <v>49.800000000000004</v>
      </c>
    </row>
    <row r="47" spans="2:56" s="136" customFormat="1" ht="13.15" hidden="1" thickBot="1" x14ac:dyDescent="0.4">
      <c r="B47" s="145" t="s">
        <v>27</v>
      </c>
      <c r="D47" s="144" t="s">
        <v>13</v>
      </c>
      <c r="E47" s="143"/>
      <c r="F47" s="142">
        <v>9.7000000000000003E-2</v>
      </c>
      <c r="G47" s="289">
        <f>IF(AND($A$1=1, D19&gt;=600), D19-600, IF(AND($A$1=1, AND(D19&lt;600, D19&gt;=0)), 0, IF(AND($A$1=2, D19&gt;=1000), D19-1000, IF(AND($A$1=2, AND(D19&lt;1000, D19&gt;=0)), 0))))</f>
        <v>3559316</v>
      </c>
      <c r="H47" s="288">
        <f t="shared" si="30"/>
        <v>345253.652</v>
      </c>
      <c r="J47" s="139">
        <f t="shared" si="41"/>
        <v>9.7000000000000003E-2</v>
      </c>
      <c r="K47" s="289">
        <f t="shared" si="31"/>
        <v>3559316</v>
      </c>
      <c r="L47" s="288">
        <f t="shared" si="32"/>
        <v>345253.652</v>
      </c>
      <c r="N47" s="141">
        <f t="shared" si="33"/>
        <v>0</v>
      </c>
      <c r="O47" s="140">
        <f t="shared" si="34"/>
        <v>0</v>
      </c>
      <c r="Q47" s="139">
        <f t="shared" si="42"/>
        <v>9.7000000000000003E-2</v>
      </c>
      <c r="R47" s="289">
        <f t="shared" si="35"/>
        <v>3559316</v>
      </c>
      <c r="S47" s="288">
        <f t="shared" si="22"/>
        <v>345253.652</v>
      </c>
      <c r="U47" s="141">
        <f t="shared" si="2"/>
        <v>0</v>
      </c>
      <c r="V47" s="140">
        <f t="shared" si="3"/>
        <v>0</v>
      </c>
      <c r="X47" s="139">
        <f t="shared" si="43"/>
        <v>9.7000000000000003E-2</v>
      </c>
      <c r="Y47" s="289">
        <f t="shared" si="36"/>
        <v>3559316</v>
      </c>
      <c r="Z47" s="290">
        <f t="shared" si="23"/>
        <v>345253.652</v>
      </c>
      <c r="AB47" s="139">
        <f t="shared" si="44"/>
        <v>9.7000000000000003E-2</v>
      </c>
      <c r="AC47" s="289">
        <f t="shared" si="37"/>
        <v>3559316</v>
      </c>
      <c r="AD47" s="288">
        <f t="shared" si="24"/>
        <v>345253.652</v>
      </c>
      <c r="AF47" s="141">
        <f t="shared" si="4"/>
        <v>0</v>
      </c>
      <c r="AG47" s="140">
        <f t="shared" si="5"/>
        <v>0</v>
      </c>
      <c r="AI47" s="141">
        <f>AG47-AC47</f>
        <v>-3559316</v>
      </c>
      <c r="AJ47" s="140">
        <f>IF((AC47)=0,"",(AI47/AC47))</f>
        <v>-1</v>
      </c>
      <c r="AL47" s="139">
        <f t="shared" si="45"/>
        <v>9.7000000000000003E-2</v>
      </c>
      <c r="AM47" s="289">
        <f t="shared" si="38"/>
        <v>3559316</v>
      </c>
      <c r="AN47" s="288">
        <f t="shared" si="25"/>
        <v>345253.652</v>
      </c>
      <c r="AP47" s="141">
        <f t="shared" si="8"/>
        <v>0</v>
      </c>
      <c r="AQ47" s="140">
        <f t="shared" si="9"/>
        <v>0</v>
      </c>
      <c r="AS47" s="141">
        <f>AQ47-AG47</f>
        <v>0</v>
      </c>
      <c r="AT47" s="140" t="str">
        <f>IF((AG47)=0,"",(AS47/AG47))</f>
        <v/>
      </c>
      <c r="AX47" s="139">
        <v>9.7000000000000003E-2</v>
      </c>
      <c r="AY47" s="289">
        <f t="shared" si="39"/>
        <v>3559316</v>
      </c>
      <c r="AZ47" s="288">
        <f t="shared" si="27"/>
        <v>345253.652</v>
      </c>
      <c r="BB47" s="139">
        <v>9.7000000000000003E-2</v>
      </c>
      <c r="BC47" s="289">
        <f t="shared" si="40"/>
        <v>3559316</v>
      </c>
      <c r="BD47" s="288">
        <f t="shared" si="29"/>
        <v>345253.652</v>
      </c>
    </row>
    <row r="48" spans="2:56" ht="8.25" customHeight="1" thickBot="1" x14ac:dyDescent="0.4">
      <c r="B48" s="135"/>
      <c r="C48" s="133"/>
      <c r="D48" s="134"/>
      <c r="E48" s="133"/>
      <c r="F48" s="95"/>
      <c r="G48" s="287"/>
      <c r="H48" s="264"/>
      <c r="I48" s="131"/>
      <c r="J48" s="95"/>
      <c r="K48" s="285"/>
      <c r="L48" s="264"/>
      <c r="M48" s="131"/>
      <c r="N48" s="130"/>
      <c r="O48" s="48"/>
      <c r="Q48" s="95"/>
      <c r="R48" s="285"/>
      <c r="S48" s="264"/>
      <c r="T48" s="131"/>
      <c r="U48" s="130"/>
      <c r="V48" s="48"/>
      <c r="X48" s="95"/>
      <c r="Y48" s="285"/>
      <c r="Z48" s="286"/>
      <c r="AA48" s="131"/>
      <c r="AB48" s="95"/>
      <c r="AC48" s="285"/>
      <c r="AD48" s="264"/>
      <c r="AE48" s="131"/>
      <c r="AF48" s="130"/>
      <c r="AG48" s="48"/>
      <c r="AI48" s="130"/>
      <c r="AJ48" s="48"/>
      <c r="AL48" s="95"/>
      <c r="AM48" s="285"/>
      <c r="AN48" s="264"/>
      <c r="AO48" s="131"/>
      <c r="AP48" s="130"/>
      <c r="AQ48" s="48"/>
      <c r="AS48" s="130"/>
      <c r="AT48" s="48"/>
      <c r="AX48" s="95"/>
      <c r="AY48" s="285"/>
      <c r="AZ48" s="264"/>
      <c r="BA48" s="131"/>
      <c r="BB48" s="95"/>
      <c r="BC48" s="285"/>
      <c r="BD48" s="264"/>
    </row>
    <row r="49" spans="2:56" ht="13.15" x14ac:dyDescent="0.35">
      <c r="B49" s="128" t="s">
        <v>26</v>
      </c>
      <c r="C49" s="113"/>
      <c r="D49" s="113"/>
      <c r="E49" s="113"/>
      <c r="F49" s="127"/>
      <c r="G49" s="275"/>
      <c r="H49" s="280">
        <f>SUM(H38:H45,H37)</f>
        <v>415811.58678111999</v>
      </c>
      <c r="I49" s="125"/>
      <c r="J49" s="122"/>
      <c r="K49" s="281"/>
      <c r="L49" s="280">
        <f>SUM(L38:L45,L37)</f>
        <v>415811.58678111999</v>
      </c>
      <c r="M49" s="124"/>
      <c r="N49" s="123">
        <f>L49-H49</f>
        <v>0</v>
      </c>
      <c r="O49" s="87">
        <f>IF((H49)=0,"",(N49/H49))</f>
        <v>0</v>
      </c>
      <c r="Q49" s="122"/>
      <c r="R49" s="281"/>
      <c r="S49" s="280">
        <f>SUM(S38:S45,S37)</f>
        <v>424587.81076961954</v>
      </c>
      <c r="T49" s="124"/>
      <c r="U49" s="123">
        <f>S49-L49</f>
        <v>8776.2239884995506</v>
      </c>
      <c r="V49" s="87">
        <f>IF((L49)=0,"",(U49/L49))</f>
        <v>2.1106251647382033E-2</v>
      </c>
      <c r="X49" s="122"/>
      <c r="Y49" s="281"/>
      <c r="Z49" s="284">
        <f>SUM(Z38:Z45,Z37)</f>
        <v>425045.7249952195</v>
      </c>
      <c r="AA49" s="283"/>
      <c r="AB49" s="122"/>
      <c r="AC49" s="281"/>
      <c r="AD49" s="280">
        <f>SUM(AD38:AD45,AD37)</f>
        <v>408872.20061461953</v>
      </c>
      <c r="AE49" s="124"/>
      <c r="AF49" s="284">
        <f>AD49-Z49</f>
        <v>-16173.524380599963</v>
      </c>
      <c r="AG49" s="87">
        <f>IF((Z49)=0,"",(AF49/Z49))</f>
        <v>-3.8051257616534946E-2</v>
      </c>
      <c r="AI49" s="284">
        <f>AD49-AZ49</f>
        <v>-490.66640000004554</v>
      </c>
      <c r="AJ49" s="87">
        <f>IF((AD49)=0,"",(AI49/AD49))</f>
        <v>-1.2000483262556672E-3</v>
      </c>
      <c r="AL49" s="122"/>
      <c r="AM49" s="281"/>
      <c r="AN49" s="280">
        <f>SUM(AN38:AN45,AN37)</f>
        <v>418453.83292741957</v>
      </c>
      <c r="AO49" s="124"/>
      <c r="AP49" s="284">
        <f>AN49-AD49</f>
        <v>9581.6323128000367</v>
      </c>
      <c r="AQ49" s="87">
        <f>IF((AD49)=0,"",(AP49/AD49))</f>
        <v>2.3434296336109085E-2</v>
      </c>
      <c r="AS49" s="284">
        <f>AN49-BD49</f>
        <v>8372.4363128000405</v>
      </c>
      <c r="AT49" s="87">
        <f>IF((AN49)=0,"",(AS49/AN49))</f>
        <v>2.0008028733368613E-2</v>
      </c>
      <c r="AX49" s="122"/>
      <c r="AY49" s="281"/>
      <c r="AZ49" s="280">
        <f>SUM(AZ38:AZ45,AZ37)</f>
        <v>409362.86701461958</v>
      </c>
      <c r="BA49" s="124"/>
      <c r="BB49" s="122"/>
      <c r="BC49" s="281"/>
      <c r="BD49" s="280">
        <f>SUM(BD38:BD45,BD37)</f>
        <v>410081.39661461953</v>
      </c>
    </row>
    <row r="50" spans="2:56" x14ac:dyDescent="0.35">
      <c r="B50" s="120" t="s">
        <v>23</v>
      </c>
      <c r="C50" s="113"/>
      <c r="D50" s="113"/>
      <c r="E50" s="113"/>
      <c r="F50" s="119">
        <v>0.13</v>
      </c>
      <c r="G50" s="275"/>
      <c r="H50" s="279">
        <f>H49*F50</f>
        <v>54055.506281545597</v>
      </c>
      <c r="I50" s="107"/>
      <c r="J50" s="118">
        <v>0.13</v>
      </c>
      <c r="K50" s="272"/>
      <c r="L50" s="276">
        <f>L49*J50</f>
        <v>54055.506281545597</v>
      </c>
      <c r="M50" s="109"/>
      <c r="N50" s="115">
        <f>L50-H50</f>
        <v>0</v>
      </c>
      <c r="O50" s="76">
        <f>IF((H50)=0,"",(N50/H50))</f>
        <v>0</v>
      </c>
      <c r="Q50" s="118">
        <v>0.13</v>
      </c>
      <c r="R50" s="272"/>
      <c r="S50" s="276">
        <f>S49*Q50</f>
        <v>55196.415400050544</v>
      </c>
      <c r="T50" s="109"/>
      <c r="U50" s="115">
        <f>S50-L50</f>
        <v>1140.9091185049474</v>
      </c>
      <c r="V50" s="76">
        <f>IF((L50)=0,"",(U50/L50))</f>
        <v>2.110625164738214E-2</v>
      </c>
      <c r="X50" s="118">
        <v>0.13</v>
      </c>
      <c r="Y50" s="272"/>
      <c r="Z50" s="278">
        <f>Z49*X50</f>
        <v>55255.944249378539</v>
      </c>
      <c r="AA50" s="109"/>
      <c r="AB50" s="118">
        <v>0.13</v>
      </c>
      <c r="AC50" s="272"/>
      <c r="AD50" s="276">
        <f>AD49*AB50</f>
        <v>53153.386079900542</v>
      </c>
      <c r="AE50" s="109"/>
      <c r="AF50" s="278">
        <f>AD50-Z50</f>
        <v>-2102.5581694779976</v>
      </c>
      <c r="AG50" s="76">
        <f>IF((Z50)=0,"",(AF50/Z50))</f>
        <v>-3.8051257616534981E-2</v>
      </c>
      <c r="AI50" s="278">
        <f>AD50-AZ50</f>
        <v>-63.78663200000301</v>
      </c>
      <c r="AJ50" s="76">
        <f>IF((AD50)=0,"",(AI50/AD50))</f>
        <v>-1.2000483262556124E-3</v>
      </c>
      <c r="AL50" s="118">
        <v>0.13</v>
      </c>
      <c r="AM50" s="272"/>
      <c r="AN50" s="276">
        <f>AN49*AL50</f>
        <v>54398.998280564549</v>
      </c>
      <c r="AO50" s="109"/>
      <c r="AP50" s="278">
        <f>AN50-AD50</f>
        <v>1245.6122006640071</v>
      </c>
      <c r="AQ50" s="76">
        <f>IF((AD50)=0,"",(AP50/AD50))</f>
        <v>2.3434296336109127E-2</v>
      </c>
      <c r="AS50" s="278">
        <f>AN50-BD50</f>
        <v>1088.416720664005</v>
      </c>
      <c r="AT50" s="76">
        <f>IF((AN50)=0,"",(AS50/AN50))</f>
        <v>2.0008028733368606E-2</v>
      </c>
      <c r="AX50" s="118">
        <v>0.13</v>
      </c>
      <c r="AY50" s="272"/>
      <c r="AZ50" s="276">
        <f>AZ49*AX50</f>
        <v>53217.172711900545</v>
      </c>
      <c r="BA50" s="109"/>
      <c r="BB50" s="118">
        <v>0.13</v>
      </c>
      <c r="BC50" s="272"/>
      <c r="BD50" s="276">
        <f>BD49*BB50</f>
        <v>53310.581559900544</v>
      </c>
    </row>
    <row r="51" spans="2:56" ht="13.15" x14ac:dyDescent="0.35">
      <c r="B51" s="117" t="s">
        <v>22</v>
      </c>
      <c r="C51" s="113"/>
      <c r="D51" s="113"/>
      <c r="E51" s="113"/>
      <c r="F51" s="112"/>
      <c r="G51" s="275"/>
      <c r="H51" s="279">
        <f>H49+H50</f>
        <v>469867.0930626656</v>
      </c>
      <c r="I51" s="107"/>
      <c r="J51" s="107"/>
      <c r="K51" s="272"/>
      <c r="L51" s="276">
        <f>L49+L50</f>
        <v>469867.0930626656</v>
      </c>
      <c r="M51" s="109"/>
      <c r="N51" s="115">
        <f>L51-H51</f>
        <v>0</v>
      </c>
      <c r="O51" s="76">
        <f>IF((H51)=0,"",(N51/H51))</f>
        <v>0</v>
      </c>
      <c r="Q51" s="107"/>
      <c r="R51" s="272"/>
      <c r="S51" s="276">
        <f>S49+S50</f>
        <v>479784.22616967006</v>
      </c>
      <c r="T51" s="109"/>
      <c r="U51" s="115">
        <f>S51-L51</f>
        <v>9917.1331070044544</v>
      </c>
      <c r="V51" s="76">
        <f>IF((L51)=0,"",(U51/L51))</f>
        <v>2.110625164738195E-2</v>
      </c>
      <c r="X51" s="107"/>
      <c r="Y51" s="272"/>
      <c r="Z51" s="278">
        <f>Z49+Z50</f>
        <v>480301.66924459802</v>
      </c>
      <c r="AA51" s="109"/>
      <c r="AB51" s="107"/>
      <c r="AC51" s="272"/>
      <c r="AD51" s="276">
        <f>AD49+AD50</f>
        <v>462025.58669452008</v>
      </c>
      <c r="AE51" s="109"/>
      <c r="AF51" s="278">
        <f>AD51-Z51</f>
        <v>-18276.082550077932</v>
      </c>
      <c r="AG51" s="76">
        <f>IF((Z51)=0,"",(AF51/Z51))</f>
        <v>-3.8051257616534891E-2</v>
      </c>
      <c r="AI51" s="278">
        <f>AD51-AZ51</f>
        <v>-554.45303200004855</v>
      </c>
      <c r="AJ51" s="76">
        <f>IF((AD51)=0,"",(AI51/AD51))</f>
        <v>-1.2000483262556609E-3</v>
      </c>
      <c r="AL51" s="107"/>
      <c r="AM51" s="272"/>
      <c r="AN51" s="276">
        <f>AN49+AN50</f>
        <v>472852.83120798413</v>
      </c>
      <c r="AO51" s="109"/>
      <c r="AP51" s="278">
        <f>AN51-AD51</f>
        <v>10827.244513464044</v>
      </c>
      <c r="AQ51" s="76">
        <f>IF((AD51)=0,"",(AP51/AD51))</f>
        <v>2.3434296336109089E-2</v>
      </c>
      <c r="AS51" s="278">
        <f>AN51-BD51</f>
        <v>9460.8530334640527</v>
      </c>
      <c r="AT51" s="76">
        <f>IF((AN51)=0,"",(AS51/AN51))</f>
        <v>2.000802873336863E-2</v>
      </c>
      <c r="AX51" s="107"/>
      <c r="AY51" s="272"/>
      <c r="AZ51" s="276">
        <f>AZ49+AZ50</f>
        <v>462580.03972652013</v>
      </c>
      <c r="BA51" s="109"/>
      <c r="BB51" s="107"/>
      <c r="BC51" s="272"/>
      <c r="BD51" s="276">
        <f>BD49+BD50</f>
        <v>463391.97817452007</v>
      </c>
    </row>
    <row r="52" spans="2:56" ht="15.75" customHeight="1" x14ac:dyDescent="0.35">
      <c r="B52" s="529" t="s">
        <v>21</v>
      </c>
      <c r="C52" s="529"/>
      <c r="D52" s="529"/>
      <c r="E52" s="113"/>
      <c r="F52" s="112"/>
      <c r="G52" s="275"/>
      <c r="H52" s="274">
        <f>ROUND(-H51*10%,2)</f>
        <v>-46986.71</v>
      </c>
      <c r="I52" s="107"/>
      <c r="J52" s="107"/>
      <c r="K52" s="272"/>
      <c r="L52" s="271">
        <f>ROUND(-L51*10%,2)</f>
        <v>-46986.71</v>
      </c>
      <c r="M52" s="109"/>
      <c r="N52" s="108">
        <f>L52-H52</f>
        <v>0</v>
      </c>
      <c r="O52" s="68">
        <f>IF((H52)=0,"",(N52/H52))</f>
        <v>0</v>
      </c>
      <c r="Q52" s="107"/>
      <c r="R52" s="272"/>
      <c r="S52" s="271"/>
      <c r="T52" s="109"/>
      <c r="U52" s="108">
        <f>S52-L52</f>
        <v>46986.71</v>
      </c>
      <c r="V52" s="68">
        <f>IF((L52)=0,"",(U52/L52))</f>
        <v>-1</v>
      </c>
      <c r="X52" s="107"/>
      <c r="Y52" s="272"/>
      <c r="Z52" s="273"/>
      <c r="AA52" s="109"/>
      <c r="AB52" s="107"/>
      <c r="AC52" s="272"/>
      <c r="AD52" s="271"/>
      <c r="AE52" s="109"/>
      <c r="AF52" s="273">
        <f>AD52-Z52</f>
        <v>0</v>
      </c>
      <c r="AG52" s="68" t="str">
        <f>IF((Z52)=0,"",(AF52/Z52))</f>
        <v/>
      </c>
      <c r="AI52" s="273">
        <f>AD52-AZ52</f>
        <v>0</v>
      </c>
      <c r="AJ52" s="68" t="str">
        <f>IF((AD52)=0,"",(AI52/AD52))</f>
        <v/>
      </c>
      <c r="AL52" s="107"/>
      <c r="AM52" s="272"/>
      <c r="AN52" s="271"/>
      <c r="AO52" s="109"/>
      <c r="AP52" s="273">
        <f>AN52-AD52</f>
        <v>0</v>
      </c>
      <c r="AQ52" s="68" t="str">
        <f>IF((AD52)=0,"",(AP52/AD52))</f>
        <v/>
      </c>
      <c r="AS52" s="273">
        <f>AN52-BD52</f>
        <v>0</v>
      </c>
      <c r="AT52" s="68" t="str">
        <f>IF((AN52)=0,"",(AS52/AN52))</f>
        <v/>
      </c>
      <c r="AX52" s="107"/>
      <c r="AY52" s="272"/>
      <c r="AZ52" s="271"/>
      <c r="BA52" s="109"/>
      <c r="BB52" s="107"/>
      <c r="BC52" s="272"/>
      <c r="BD52" s="271"/>
    </row>
    <row r="53" spans="2:56" ht="13.5" customHeight="1" thickBot="1" x14ac:dyDescent="0.4">
      <c r="B53" s="530" t="s">
        <v>25</v>
      </c>
      <c r="C53" s="530"/>
      <c r="D53" s="530"/>
      <c r="E53" s="105"/>
      <c r="F53" s="104"/>
      <c r="G53" s="270"/>
      <c r="H53" s="269">
        <f>H51+H52</f>
        <v>422880.38306266558</v>
      </c>
      <c r="I53" s="98"/>
      <c r="J53" s="98"/>
      <c r="K53" s="266"/>
      <c r="L53" s="265">
        <f>L51+L52</f>
        <v>422880.38306266558</v>
      </c>
      <c r="M53" s="101"/>
      <c r="N53" s="100">
        <f>L53-H53</f>
        <v>0</v>
      </c>
      <c r="O53" s="99">
        <f>IF((H53)=0,"",(N53/H53))</f>
        <v>0</v>
      </c>
      <c r="Q53" s="98"/>
      <c r="R53" s="266"/>
      <c r="S53" s="265">
        <f>S51+S52</f>
        <v>479784.22616967006</v>
      </c>
      <c r="T53" s="101"/>
      <c r="U53" s="100">
        <f>S53-L53</f>
        <v>56903.843107004475</v>
      </c>
      <c r="V53" s="99">
        <f>IF((L53)=0,"",(U53/L53))</f>
        <v>0.13456250369166933</v>
      </c>
      <c r="X53" s="98"/>
      <c r="Y53" s="266"/>
      <c r="Z53" s="268">
        <f>Z51+Z52</f>
        <v>480301.66924459802</v>
      </c>
      <c r="AA53" s="101"/>
      <c r="AB53" s="98"/>
      <c r="AC53" s="266"/>
      <c r="AD53" s="265">
        <f>AD51+AD52</f>
        <v>462025.58669452008</v>
      </c>
      <c r="AE53" s="101"/>
      <c r="AF53" s="268">
        <f>AD53-Z53</f>
        <v>-18276.082550077932</v>
      </c>
      <c r="AG53" s="99">
        <f>IF((Z53)=0,"",(AF53/Z53))</f>
        <v>-3.8051257616534891E-2</v>
      </c>
      <c r="AI53" s="268">
        <f>AD53-AZ53</f>
        <v>-554.45303200004855</v>
      </c>
      <c r="AJ53" s="99">
        <f>IF((AD53)=0,"",(AI53/AD53))</f>
        <v>-1.2000483262556609E-3</v>
      </c>
      <c r="AL53" s="98"/>
      <c r="AM53" s="266"/>
      <c r="AN53" s="265">
        <f>AN51+AN52</f>
        <v>472852.83120798413</v>
      </c>
      <c r="AO53" s="101"/>
      <c r="AP53" s="268">
        <f>AN53-AD53</f>
        <v>10827.244513464044</v>
      </c>
      <c r="AQ53" s="99">
        <f>IF((AD53)=0,"",(AP53/AD53))</f>
        <v>2.3434296336109089E-2</v>
      </c>
      <c r="AS53" s="268">
        <f>AN53-BD53</f>
        <v>9460.8530334640527</v>
      </c>
      <c r="AT53" s="99">
        <f>IF((AN53)=0,"",(AS53/AN53))</f>
        <v>2.000802873336863E-2</v>
      </c>
      <c r="AX53" s="98"/>
      <c r="AY53" s="266"/>
      <c r="AZ53" s="265">
        <f>AZ51+AZ52</f>
        <v>462580.03972652013</v>
      </c>
      <c r="BA53" s="101"/>
      <c r="BB53" s="98"/>
      <c r="BC53" s="266"/>
      <c r="BD53" s="265">
        <f>BD51+BD52</f>
        <v>463391.97817452007</v>
      </c>
    </row>
    <row r="54" spans="2:56" s="44" customFormat="1" ht="8.25" hidden="1" customHeight="1" thickBot="1" x14ac:dyDescent="0.4">
      <c r="B54" s="56"/>
      <c r="C54" s="54"/>
      <c r="D54" s="55"/>
      <c r="E54" s="54"/>
      <c r="F54" s="95"/>
      <c r="G54" s="244"/>
      <c r="H54" s="264"/>
      <c r="I54" s="50"/>
      <c r="J54" s="95"/>
      <c r="K54" s="262"/>
      <c r="L54" s="264"/>
      <c r="M54" s="50"/>
      <c r="N54" s="96"/>
      <c r="O54" s="48"/>
      <c r="Q54" s="95"/>
      <c r="R54" s="262"/>
      <c r="S54" s="93"/>
      <c r="T54" s="50"/>
      <c r="U54" s="96"/>
      <c r="V54" s="48"/>
      <c r="X54" s="95"/>
      <c r="Y54" s="262"/>
      <c r="Z54" s="263"/>
      <c r="AA54" s="50"/>
      <c r="AB54" s="95"/>
      <c r="AC54" s="262"/>
      <c r="AD54" s="93"/>
      <c r="AE54" s="50"/>
      <c r="AF54" s="96"/>
      <c r="AG54" s="48"/>
      <c r="AI54" s="96"/>
      <c r="AJ54" s="48"/>
      <c r="AL54" s="95"/>
      <c r="AM54" s="262"/>
      <c r="AN54" s="93"/>
      <c r="AO54" s="50"/>
      <c r="AP54" s="96"/>
      <c r="AQ54" s="48"/>
      <c r="AS54" s="96"/>
      <c r="AT54" s="48"/>
      <c r="AX54" s="95"/>
      <c r="AY54" s="262"/>
      <c r="AZ54" s="93"/>
      <c r="BA54" s="50"/>
      <c r="BB54" s="95"/>
      <c r="BC54" s="262"/>
      <c r="BD54" s="93"/>
    </row>
    <row r="55" spans="2:56" s="44" customFormat="1" ht="13.5" hidden="1" thickBot="1" x14ac:dyDescent="0.4">
      <c r="B55" s="92" t="s">
        <v>24</v>
      </c>
      <c r="C55" s="74"/>
      <c r="D55" s="74"/>
      <c r="E55" s="74"/>
      <c r="F55" s="91"/>
      <c r="G55" s="256"/>
      <c r="H55" s="261">
        <f>SUM(H46:H47,H37,H38:H42)</f>
        <v>467564.36542111996</v>
      </c>
      <c r="I55" s="90"/>
      <c r="J55" s="86"/>
      <c r="K55" s="259"/>
      <c r="L55" s="261">
        <f>SUM(L46:L47,L37,L38:L42)</f>
        <v>467564.36542111996</v>
      </c>
      <c r="M55" s="89"/>
      <c r="N55" s="88">
        <f>L55-H55</f>
        <v>0</v>
      </c>
      <c r="O55" s="87">
        <f>IF((H55)=0,"",(N55/H55))</f>
        <v>0</v>
      </c>
      <c r="Q55" s="86"/>
      <c r="R55" s="259"/>
      <c r="S55" s="85">
        <f>SUM(S46:S47,S37,S38:S42)</f>
        <v>476340.58940961957</v>
      </c>
      <c r="T55" s="89"/>
      <c r="U55" s="88">
        <f>S55-L55</f>
        <v>8776.2239884996088</v>
      </c>
      <c r="V55" s="87">
        <f>IF((L55)=0,"",(U55/L55))</f>
        <v>1.8770087366677634E-2</v>
      </c>
      <c r="X55" s="86"/>
      <c r="Y55" s="259"/>
      <c r="Z55" s="88">
        <f>SUM(Z46:Z47,Z37,Z38:Z42)</f>
        <v>476798.50363521953</v>
      </c>
      <c r="AA55" s="260"/>
      <c r="AB55" s="86"/>
      <c r="AC55" s="259"/>
      <c r="AD55" s="85">
        <f>SUM(AD46:AD47,AD37,AD38:AD42)</f>
        <v>460624.97925461951</v>
      </c>
      <c r="AE55" s="89"/>
      <c r="AF55" s="88">
        <f>AD55-Z55</f>
        <v>-16173.524380600022</v>
      </c>
      <c r="AG55" s="87">
        <f>IF((Z55)=0,"",(AF55/Z55))</f>
        <v>-3.3921088798075955E-2</v>
      </c>
      <c r="AI55" s="88">
        <f>AG55-AC55</f>
        <v>-3.3921088798075955E-2</v>
      </c>
      <c r="AJ55" s="87" t="str">
        <f>IF((AC55)=0,"",(AI55/AC55))</f>
        <v/>
      </c>
      <c r="AL55" s="86"/>
      <c r="AM55" s="259"/>
      <c r="AN55" s="85">
        <f>SUM(AN46:AN47,AN37,AN38:AN42)</f>
        <v>470206.61156741955</v>
      </c>
      <c r="AO55" s="89"/>
      <c r="AP55" s="88">
        <f>AN55-AD55</f>
        <v>9581.6323128000367</v>
      </c>
      <c r="AQ55" s="87">
        <f>IF((AD55)=0,"",(AP55/AD55))</f>
        <v>2.0801373664765151E-2</v>
      </c>
      <c r="AS55" s="88">
        <f>AQ55-AG55</f>
        <v>5.4722462462841105E-2</v>
      </c>
      <c r="AT55" s="87">
        <f>IF((AG55)=0,"",(AS55/AG55))</f>
        <v>-1.6132283603451145</v>
      </c>
      <c r="AX55" s="86"/>
      <c r="AY55" s="259"/>
      <c r="AZ55" s="85">
        <f>SUM(AZ46:AZ47,AZ37,AZ38:AZ42)</f>
        <v>461115.64565461955</v>
      </c>
      <c r="BA55" s="89"/>
      <c r="BB55" s="86"/>
      <c r="BC55" s="259"/>
      <c r="BD55" s="85">
        <f>SUM(BD46:BD47,BD37,BD38:BD42)</f>
        <v>461834.17525461951</v>
      </c>
    </row>
    <row r="56" spans="2:56" s="44" customFormat="1" ht="13.15" hidden="1" thickBot="1" x14ac:dyDescent="0.4">
      <c r="B56" s="84" t="s">
        <v>23</v>
      </c>
      <c r="C56" s="74"/>
      <c r="D56" s="74"/>
      <c r="E56" s="74"/>
      <c r="F56" s="83">
        <v>0.13</v>
      </c>
      <c r="G56" s="256"/>
      <c r="H56" s="258">
        <f>H55*F56</f>
        <v>60783.367504745598</v>
      </c>
      <c r="I56" s="67"/>
      <c r="J56" s="81">
        <v>0.13</v>
      </c>
      <c r="K56" s="253"/>
      <c r="L56" s="257">
        <f>L55*J56</f>
        <v>60783.367504745598</v>
      </c>
      <c r="M56" s="70"/>
      <c r="N56" s="77">
        <f>L56-H56</f>
        <v>0</v>
      </c>
      <c r="O56" s="76">
        <f>IF((H56)=0,"",(N56/H56))</f>
        <v>0</v>
      </c>
      <c r="Q56" s="81">
        <v>0.13</v>
      </c>
      <c r="R56" s="253"/>
      <c r="S56" s="75">
        <f>S55*Q56</f>
        <v>61924.276623250546</v>
      </c>
      <c r="T56" s="70"/>
      <c r="U56" s="77">
        <f>S56-L56</f>
        <v>1140.9091185049474</v>
      </c>
      <c r="V56" s="76">
        <f>IF((L56)=0,"",(U56/L56))</f>
        <v>1.8770087366677606E-2</v>
      </c>
      <c r="X56" s="81">
        <v>0.13</v>
      </c>
      <c r="Y56" s="253"/>
      <c r="Z56" s="77">
        <f>Z55*X56</f>
        <v>61983.805472578541</v>
      </c>
      <c r="AA56" s="70"/>
      <c r="AB56" s="81">
        <v>0.13</v>
      </c>
      <c r="AC56" s="253"/>
      <c r="AD56" s="75">
        <f>AD55*AB56</f>
        <v>59881.247303100536</v>
      </c>
      <c r="AE56" s="70"/>
      <c r="AF56" s="77">
        <f>AD56-Z56</f>
        <v>-2102.5581694780049</v>
      </c>
      <c r="AG56" s="76">
        <f>IF((Z56)=0,"",(AF56/Z56))</f>
        <v>-3.3921088798075982E-2</v>
      </c>
      <c r="AI56" s="77">
        <f>AG56-AC56</f>
        <v>-3.3921088798075982E-2</v>
      </c>
      <c r="AJ56" s="76" t="str">
        <f>IF((AC56)=0,"",(AI56/AC56))</f>
        <v/>
      </c>
      <c r="AL56" s="81">
        <v>0.13</v>
      </c>
      <c r="AM56" s="253"/>
      <c r="AN56" s="75">
        <f>AN55*AL56</f>
        <v>61126.859503764543</v>
      </c>
      <c r="AO56" s="70"/>
      <c r="AP56" s="77">
        <f>AN56-AD56</f>
        <v>1245.6122006640071</v>
      </c>
      <c r="AQ56" s="76">
        <f>IF((AD56)=0,"",(AP56/AD56))</f>
        <v>2.0801373664765192E-2</v>
      </c>
      <c r="AS56" s="77">
        <f>AQ56-AG56</f>
        <v>5.4722462462841175E-2</v>
      </c>
      <c r="AT56" s="76">
        <f>IF((AG56)=0,"",(AS56/AG56))</f>
        <v>-1.6132283603451152</v>
      </c>
      <c r="AX56" s="81">
        <v>0.13</v>
      </c>
      <c r="AY56" s="253"/>
      <c r="AZ56" s="75">
        <f>AZ55*AX56</f>
        <v>59945.033935100546</v>
      </c>
      <c r="BA56" s="70"/>
      <c r="BB56" s="81">
        <v>0.13</v>
      </c>
      <c r="BC56" s="253"/>
      <c r="BD56" s="75">
        <f>BD55*BB56</f>
        <v>60038.442783100538</v>
      </c>
    </row>
    <row r="57" spans="2:56" s="44" customFormat="1" ht="13.5" hidden="1" thickBot="1" x14ac:dyDescent="0.4">
      <c r="B57" s="79" t="s">
        <v>22</v>
      </c>
      <c r="C57" s="74"/>
      <c r="D57" s="74"/>
      <c r="E57" s="74"/>
      <c r="F57" s="73"/>
      <c r="G57" s="256"/>
      <c r="H57" s="258">
        <f>H55+H56</f>
        <v>528347.73292586557</v>
      </c>
      <c r="I57" s="67"/>
      <c r="J57" s="67"/>
      <c r="K57" s="253"/>
      <c r="L57" s="257">
        <f>L55+L56</f>
        <v>528347.73292586557</v>
      </c>
      <c r="M57" s="70"/>
      <c r="N57" s="77">
        <f>L57-H57</f>
        <v>0</v>
      </c>
      <c r="O57" s="76">
        <f>IF((H57)=0,"",(N57/H57))</f>
        <v>0</v>
      </c>
      <c r="Q57" s="67"/>
      <c r="R57" s="253"/>
      <c r="S57" s="75">
        <f>S55+S56</f>
        <v>538264.86603287014</v>
      </c>
      <c r="T57" s="70"/>
      <c r="U57" s="77">
        <f>S57-L57</f>
        <v>9917.1331070045708</v>
      </c>
      <c r="V57" s="76">
        <f>IF((L57)=0,"",(U57/L57))</f>
        <v>1.8770087366677658E-2</v>
      </c>
      <c r="X57" s="67"/>
      <c r="Y57" s="253"/>
      <c r="Z57" s="77">
        <f>Z55+Z56</f>
        <v>538782.30910779804</v>
      </c>
      <c r="AA57" s="70"/>
      <c r="AB57" s="67"/>
      <c r="AC57" s="253"/>
      <c r="AD57" s="75">
        <f>AD55+AD56</f>
        <v>520506.22655772005</v>
      </c>
      <c r="AE57" s="70"/>
      <c r="AF57" s="77">
        <f>AD57-Z57</f>
        <v>-18276.08255007799</v>
      </c>
      <c r="AG57" s="76">
        <f>IF((Z57)=0,"",(AF57/Z57))</f>
        <v>-3.3921088798075892E-2</v>
      </c>
      <c r="AI57" s="77">
        <f>AG57-AC57</f>
        <v>-3.3921088798075892E-2</v>
      </c>
      <c r="AJ57" s="76" t="str">
        <f>IF((AC57)=0,"",(AI57/AC57))</f>
        <v/>
      </c>
      <c r="AL57" s="67"/>
      <c r="AM57" s="253"/>
      <c r="AN57" s="75">
        <f>AN55+AN56</f>
        <v>531333.47107118415</v>
      </c>
      <c r="AO57" s="70"/>
      <c r="AP57" s="77">
        <f>AN57-AD57</f>
        <v>10827.244513464102</v>
      </c>
      <c r="AQ57" s="76">
        <f>IF((AD57)=0,"",(AP57/AD57))</f>
        <v>2.0801373664765269E-2</v>
      </c>
      <c r="AS57" s="77">
        <f>AQ57-AG57</f>
        <v>5.4722462462841161E-2</v>
      </c>
      <c r="AT57" s="76">
        <f>IF((AG57)=0,"",(AS57/AG57))</f>
        <v>-1.6132283603451192</v>
      </c>
      <c r="AX57" s="67"/>
      <c r="AY57" s="253"/>
      <c r="AZ57" s="75">
        <f>AZ55+AZ56</f>
        <v>521060.67958972009</v>
      </c>
      <c r="BA57" s="70"/>
      <c r="BB57" s="67"/>
      <c r="BC57" s="253"/>
      <c r="BD57" s="75">
        <f>BD55+BD56</f>
        <v>521872.61803772004</v>
      </c>
    </row>
    <row r="58" spans="2:56" s="44" customFormat="1" ht="15.75" hidden="1" customHeight="1" x14ac:dyDescent="0.35">
      <c r="B58" s="527" t="s">
        <v>21</v>
      </c>
      <c r="C58" s="527"/>
      <c r="D58" s="527"/>
      <c r="E58" s="74"/>
      <c r="F58" s="73"/>
      <c r="G58" s="256"/>
      <c r="H58" s="255">
        <f>ROUND(-H57*10%,2)</f>
        <v>-52834.77</v>
      </c>
      <c r="I58" s="67"/>
      <c r="J58" s="67"/>
      <c r="K58" s="253"/>
      <c r="L58" s="254">
        <f>ROUND(-L57*10%,2)</f>
        <v>-52834.77</v>
      </c>
      <c r="M58" s="70"/>
      <c r="N58" s="69">
        <f>L58-H58</f>
        <v>0</v>
      </c>
      <c r="O58" s="68">
        <f>IF((H58)=0,"",(N58/H58))</f>
        <v>0</v>
      </c>
      <c r="Q58" s="67"/>
      <c r="R58" s="253"/>
      <c r="S58" s="66">
        <f>ROUND(-S57*10%,2)</f>
        <v>-53826.49</v>
      </c>
      <c r="T58" s="70"/>
      <c r="U58" s="69">
        <f>S58-L58</f>
        <v>-991.72000000000116</v>
      </c>
      <c r="V58" s="68">
        <f>IF((L58)=0,"",(U58/L58))</f>
        <v>1.8770215144307455E-2</v>
      </c>
      <c r="X58" s="67"/>
      <c r="Y58" s="253"/>
      <c r="Z58" s="69">
        <f>ROUND(-Z57*10%,2)</f>
        <v>-53878.23</v>
      </c>
      <c r="AA58" s="70"/>
      <c r="AB58" s="67"/>
      <c r="AC58" s="253"/>
      <c r="AD58" s="66">
        <f>ROUND(-AD57*10%,2)</f>
        <v>-52050.62</v>
      </c>
      <c r="AE58" s="70"/>
      <c r="AF58" s="69">
        <f>AD58-Z58</f>
        <v>1827.6100000000006</v>
      </c>
      <c r="AG58" s="68">
        <f>IF((Z58)=0,"",(AF58/Z58))</f>
        <v>-3.3921121759196628E-2</v>
      </c>
      <c r="AI58" s="69">
        <f>AG58-AC58</f>
        <v>-3.3921121759196628E-2</v>
      </c>
      <c r="AJ58" s="68" t="str">
        <f>IF((AC58)=0,"",(AI58/AC58))</f>
        <v/>
      </c>
      <c r="AL58" s="67"/>
      <c r="AM58" s="253"/>
      <c r="AN58" s="66">
        <f>ROUND(-AN57*10%,2)</f>
        <v>-53133.35</v>
      </c>
      <c r="AO58" s="70"/>
      <c r="AP58" s="69">
        <f>AN58-AD58</f>
        <v>-1082.7299999999959</v>
      </c>
      <c r="AQ58" s="68">
        <f>IF((AD58)=0,"",(AP58/AD58))</f>
        <v>2.0801481327215619E-2</v>
      </c>
      <c r="AS58" s="69">
        <f>AQ58-AG58</f>
        <v>5.4722603086412247E-2</v>
      </c>
      <c r="AT58" s="68">
        <f>IF((AG58)=0,"",(AS58/AG58))</f>
        <v>-1.6132309383776779</v>
      </c>
      <c r="AX58" s="67"/>
      <c r="AY58" s="253"/>
      <c r="AZ58" s="66">
        <f>ROUND(-AZ57*10%,2)</f>
        <v>-52106.07</v>
      </c>
      <c r="BA58" s="70"/>
      <c r="BB58" s="67"/>
      <c r="BC58" s="253"/>
      <c r="BD58" s="66">
        <f>ROUND(-BD57*10%,2)</f>
        <v>-52187.26</v>
      </c>
    </row>
    <row r="59" spans="2:56" s="44" customFormat="1" ht="13.5" hidden="1" customHeight="1" thickBot="1" x14ac:dyDescent="0.4">
      <c r="B59" s="534" t="s">
        <v>20</v>
      </c>
      <c r="C59" s="534"/>
      <c r="D59" s="534"/>
      <c r="E59" s="65"/>
      <c r="F59" s="64"/>
      <c r="G59" s="252"/>
      <c r="H59" s="251">
        <f>SUM(H57:H58)</f>
        <v>475512.96292586555</v>
      </c>
      <c r="I59" s="58"/>
      <c r="J59" s="58"/>
      <c r="K59" s="249"/>
      <c r="L59" s="250">
        <f>SUM(L57:L58)</f>
        <v>475512.96292586555</v>
      </c>
      <c r="M59" s="61"/>
      <c r="N59" s="60">
        <f>L59-H59</f>
        <v>0</v>
      </c>
      <c r="O59" s="59">
        <f>IF((H59)=0,"",(N59/H59))</f>
        <v>0</v>
      </c>
      <c r="Q59" s="58"/>
      <c r="R59" s="249"/>
      <c r="S59" s="57">
        <f>SUM(S57:S58)</f>
        <v>484438.37603287015</v>
      </c>
      <c r="T59" s="61"/>
      <c r="U59" s="60">
        <f>S59-L59</f>
        <v>8925.4131070045987</v>
      </c>
      <c r="V59" s="59">
        <f>IF((L59)=0,"",(U59/L59))</f>
        <v>1.8770073169164282E-2</v>
      </c>
      <c r="X59" s="58"/>
      <c r="Y59" s="249"/>
      <c r="Z59" s="60">
        <f>SUM(Z57:Z58)</f>
        <v>484904.07910779805</v>
      </c>
      <c r="AA59" s="61"/>
      <c r="AB59" s="58"/>
      <c r="AC59" s="249"/>
      <c r="AD59" s="57">
        <f>SUM(AD57:AD58)</f>
        <v>468455.60655772005</v>
      </c>
      <c r="AE59" s="61"/>
      <c r="AF59" s="60">
        <f>AD59-Z59</f>
        <v>-16448.472550078004</v>
      </c>
      <c r="AG59" s="59">
        <f>IF((Z59)=0,"",(AF59/Z59))</f>
        <v>-3.3921085135729237E-2</v>
      </c>
      <c r="AI59" s="60">
        <f>AG59-AC59</f>
        <v>-3.3921085135729237E-2</v>
      </c>
      <c r="AJ59" s="59" t="str">
        <f>IF((AC59)=0,"",(AI59/AC59))</f>
        <v/>
      </c>
      <c r="AL59" s="58"/>
      <c r="AM59" s="249"/>
      <c r="AN59" s="57">
        <f>SUM(AN57:AN58)</f>
        <v>478200.12107118417</v>
      </c>
      <c r="AO59" s="61"/>
      <c r="AP59" s="60">
        <f>AN59-AD59</f>
        <v>9744.5145134641207</v>
      </c>
      <c r="AQ59" s="59">
        <f>IF((AD59)=0,"",(AP59/AD59))</f>
        <v>2.0801361702271495E-2</v>
      </c>
      <c r="AS59" s="60">
        <f>AQ59-AG59</f>
        <v>5.4722446838000732E-2</v>
      </c>
      <c r="AT59" s="59">
        <f>IF((AG59)=0,"",(AS59/AG59))</f>
        <v>-1.613228073896767</v>
      </c>
      <c r="AX59" s="58"/>
      <c r="AY59" s="249"/>
      <c r="AZ59" s="57">
        <f>SUM(AZ57:AZ58)</f>
        <v>468954.60958972009</v>
      </c>
      <c r="BA59" s="61"/>
      <c r="BB59" s="58"/>
      <c r="BC59" s="249"/>
      <c r="BD59" s="57">
        <f>SUM(BD57:BD58)</f>
        <v>469685.35803772003</v>
      </c>
    </row>
    <row r="60" spans="2:56" s="44" customFormat="1" ht="8.25" customHeight="1" thickBot="1" x14ac:dyDescent="0.4">
      <c r="B60" s="56"/>
      <c r="C60" s="54"/>
      <c r="D60" s="55"/>
      <c r="E60" s="54"/>
      <c r="F60" s="47"/>
      <c r="G60" s="248"/>
      <c r="H60" s="247"/>
      <c r="I60" s="51"/>
      <c r="J60" s="47"/>
      <c r="K60" s="244"/>
      <c r="L60" s="246"/>
      <c r="M60" s="50"/>
      <c r="N60" s="49"/>
      <c r="O60" s="48"/>
      <c r="Q60" s="47"/>
      <c r="R60" s="244"/>
      <c r="S60" s="45"/>
      <c r="T60" s="50"/>
      <c r="U60" s="49"/>
      <c r="V60" s="48"/>
      <c r="X60" s="47"/>
      <c r="Y60" s="244"/>
      <c r="Z60" s="245"/>
      <c r="AA60" s="50"/>
      <c r="AB60" s="47"/>
      <c r="AC60" s="244"/>
      <c r="AD60" s="45"/>
      <c r="AE60" s="50"/>
      <c r="AF60" s="49"/>
      <c r="AG60" s="48"/>
      <c r="AI60" s="49"/>
      <c r="AJ60" s="48"/>
      <c r="AL60" s="47"/>
      <c r="AM60" s="244"/>
      <c r="AN60" s="45"/>
      <c r="AO60" s="50"/>
      <c r="AP60" s="49"/>
      <c r="AQ60" s="48"/>
      <c r="AS60" s="49"/>
      <c r="AT60" s="48"/>
      <c r="AX60" s="47"/>
      <c r="AY60" s="244"/>
      <c r="AZ60" s="45"/>
      <c r="BA60" s="50"/>
      <c r="BB60" s="47"/>
      <c r="BC60" s="244"/>
      <c r="BD60" s="45"/>
    </row>
    <row r="61" spans="2:56" ht="10.5" customHeight="1" x14ac:dyDescent="0.35">
      <c r="G61" s="228"/>
      <c r="H61" s="229"/>
      <c r="K61" s="228"/>
      <c r="S61" s="43"/>
      <c r="Z61" s="43"/>
      <c r="AD61" s="43"/>
      <c r="AN61" s="43"/>
      <c r="AZ61" s="43"/>
      <c r="BD61" s="43"/>
    </row>
    <row r="62" spans="2:56" ht="13.15" x14ac:dyDescent="0.4">
      <c r="B62" s="42" t="s">
        <v>19</v>
      </c>
      <c r="F62" s="41">
        <v>1.4500000000000001E-2</v>
      </c>
      <c r="G62" s="228"/>
      <c r="H62" s="229"/>
      <c r="J62" s="41">
        <f>F62</f>
        <v>1.4500000000000001E-2</v>
      </c>
      <c r="K62" s="228"/>
      <c r="Q62" s="41">
        <f>$J62</f>
        <v>1.4500000000000001E-2</v>
      </c>
      <c r="X62" s="41">
        <f>$J62</f>
        <v>1.4500000000000001E-2</v>
      </c>
      <c r="AB62" s="41">
        <f>$J62</f>
        <v>1.4500000000000001E-2</v>
      </c>
      <c r="AL62" s="41">
        <f>AB62</f>
        <v>1.4500000000000001E-2</v>
      </c>
      <c r="AX62" s="41">
        <v>1.4500000000000001E-2</v>
      </c>
      <c r="BB62" s="41">
        <v>1.4500000000000001E-2</v>
      </c>
    </row>
    <row r="63" spans="2:56" s="7" customFormat="1" ht="13.15" x14ac:dyDescent="0.4">
      <c r="B63" s="243"/>
      <c r="F63" s="35"/>
      <c r="G63" s="242"/>
      <c r="H63" s="241"/>
      <c r="J63" s="35"/>
      <c r="K63" s="242"/>
      <c r="L63" s="241"/>
      <c r="Q63" s="35"/>
      <c r="R63" s="242"/>
      <c r="X63" s="35"/>
      <c r="Y63" s="242"/>
      <c r="Z63" s="241"/>
      <c r="AB63" s="35"/>
      <c r="AC63" s="242"/>
      <c r="AD63" s="241"/>
      <c r="AL63" s="35"/>
      <c r="AM63" s="242"/>
      <c r="AN63" s="241"/>
      <c r="AX63" s="35"/>
      <c r="AY63" s="242"/>
      <c r="AZ63" s="241"/>
      <c r="BB63" s="35"/>
      <c r="BC63" s="242"/>
      <c r="BD63" s="241"/>
    </row>
    <row r="64" spans="2:56" s="7" customFormat="1" ht="13.15" x14ac:dyDescent="0.4">
      <c r="B64" s="37" t="s">
        <v>17</v>
      </c>
      <c r="F64" s="35"/>
      <c r="G64" s="242"/>
      <c r="H64" s="241"/>
      <c r="J64" s="35"/>
      <c r="K64" s="242"/>
      <c r="L64" s="241"/>
      <c r="Q64" s="35"/>
      <c r="R64" s="242"/>
      <c r="S64" s="241"/>
      <c r="X64" s="35"/>
      <c r="Y64" s="242"/>
      <c r="Z64" s="241"/>
      <c r="AB64" s="35"/>
      <c r="AC64" s="242"/>
      <c r="AD64" s="241"/>
      <c r="AL64" s="35"/>
      <c r="AM64" s="242"/>
      <c r="AN64" s="241"/>
      <c r="AX64" s="35"/>
      <c r="AY64" s="242"/>
      <c r="AZ64" s="241"/>
      <c r="BB64" s="35"/>
      <c r="BC64" s="242"/>
      <c r="BD64" s="241"/>
    </row>
    <row r="65" spans="1:56" s="6" customFormat="1" x14ac:dyDescent="0.35">
      <c r="B65" s="6" t="s">
        <v>16</v>
      </c>
      <c r="D65" s="28" t="s">
        <v>15</v>
      </c>
      <c r="E65" s="27"/>
      <c r="F65" s="240">
        <f>F23</f>
        <v>8270.6299999999992</v>
      </c>
      <c r="G65" s="239">
        <f>G23</f>
        <v>1</v>
      </c>
      <c r="H65" s="238">
        <f>G65*F65</f>
        <v>8270.6299999999992</v>
      </c>
      <c r="J65" s="240">
        <f>J23</f>
        <v>8270.6299999999992</v>
      </c>
      <c r="K65" s="239">
        <f>K23</f>
        <v>1</v>
      </c>
      <c r="L65" s="238">
        <f>K65*J65</f>
        <v>8270.6299999999992</v>
      </c>
      <c r="N65" s="33">
        <f>L65-H65</f>
        <v>0</v>
      </c>
      <c r="O65" s="32">
        <f>IF((H65)=0,"",(N65/H65))</f>
        <v>0</v>
      </c>
      <c r="Q65" s="240">
        <f>Q23</f>
        <v>8347.42</v>
      </c>
      <c r="R65" s="239">
        <f>R23</f>
        <v>1</v>
      </c>
      <c r="S65" s="238">
        <f>R65*Q65</f>
        <v>8347.42</v>
      </c>
      <c r="U65" s="33">
        <f>S65-L65</f>
        <v>76.790000000000873</v>
      </c>
      <c r="V65" s="32">
        <f>IF((L65)=0,"",(U65/L65))</f>
        <v>9.2846615070437052E-3</v>
      </c>
      <c r="X65" s="240">
        <f>X23</f>
        <v>8527.98</v>
      </c>
      <c r="Y65" s="239">
        <f>Y23</f>
        <v>1</v>
      </c>
      <c r="Z65" s="238">
        <f>Y65*X65</f>
        <v>8527.98</v>
      </c>
      <c r="AB65" s="240">
        <f>AB23</f>
        <v>8820.2900000000009</v>
      </c>
      <c r="AC65" s="239">
        <f>AC23</f>
        <v>1</v>
      </c>
      <c r="AD65" s="238">
        <f>AC65*AB65</f>
        <v>8820.2900000000009</v>
      </c>
      <c r="AF65" s="33">
        <f>AD65-Z65</f>
        <v>292.31000000000131</v>
      </c>
      <c r="AG65" s="32">
        <f>IF((Z65)=0,"",(AF65/Z65))</f>
        <v>3.4276581324065171E-2</v>
      </c>
      <c r="AI65" s="33">
        <f>AD65-AZ65</f>
        <v>-203.20999999999913</v>
      </c>
      <c r="AJ65" s="32">
        <f>IF((AD65)=0,"",(AI65/AD65))</f>
        <v>-2.3038925024007045E-2</v>
      </c>
      <c r="AL65" s="240">
        <f>AL23</f>
        <v>9173.44</v>
      </c>
      <c r="AM65" s="239">
        <f>AM23</f>
        <v>1</v>
      </c>
      <c r="AN65" s="238">
        <f>AM65*AL65</f>
        <v>9173.44</v>
      </c>
      <c r="AP65" s="33">
        <f>AN65-AD65</f>
        <v>353.14999999999964</v>
      </c>
      <c r="AQ65" s="32">
        <f>IF((AD65)=0,"",(AP65/AD65))</f>
        <v>4.0038366085468798E-2</v>
      </c>
      <c r="AS65" s="33">
        <f>AN65-BD65</f>
        <v>-147.46999999999935</v>
      </c>
      <c r="AT65" s="32">
        <f>IF((AN65)=0,"",(AS65/AN65))</f>
        <v>-1.6075757840025042E-2</v>
      </c>
      <c r="AX65" s="240">
        <v>9023.5</v>
      </c>
      <c r="AY65" s="239">
        <f>AY23</f>
        <v>1</v>
      </c>
      <c r="AZ65" s="238">
        <f>AY65*AX65</f>
        <v>9023.5</v>
      </c>
      <c r="BB65" s="240">
        <v>9320.91</v>
      </c>
      <c r="BC65" s="239">
        <f>BC23</f>
        <v>1</v>
      </c>
      <c r="BD65" s="238">
        <f>BC65*BB65</f>
        <v>9320.91</v>
      </c>
    </row>
    <row r="66" spans="1:56" s="6" customFormat="1" x14ac:dyDescent="0.35">
      <c r="B66" s="6" t="s">
        <v>14</v>
      </c>
      <c r="D66" s="28" t="s">
        <v>91</v>
      </c>
      <c r="E66" s="27"/>
      <c r="F66" s="24">
        <f>F25</f>
        <v>2.0531000000000001</v>
      </c>
      <c r="G66" s="237">
        <f>$D$20</f>
        <v>8052</v>
      </c>
      <c r="H66" s="236">
        <f>G66*F66</f>
        <v>16531.5612</v>
      </c>
      <c r="J66" s="24">
        <f>J25</f>
        <v>2.0531000000000001</v>
      </c>
      <c r="K66" s="237">
        <f>$D$20</f>
        <v>8052</v>
      </c>
      <c r="L66" s="236">
        <f>K66*J66</f>
        <v>16531.5612</v>
      </c>
      <c r="N66" s="26">
        <f>L66-H66</f>
        <v>0</v>
      </c>
      <c r="O66" s="25">
        <f>IF((H66)=0,"",(N66/H66))</f>
        <v>0</v>
      </c>
      <c r="Q66" s="24">
        <f>Q25</f>
        <v>2.0666000000000002</v>
      </c>
      <c r="R66" s="237">
        <f>$D$20</f>
        <v>8052</v>
      </c>
      <c r="S66" s="236">
        <f>R66*Q66</f>
        <v>16640.263200000001</v>
      </c>
      <c r="U66" s="26">
        <f>S66-L66</f>
        <v>108.70200000000114</v>
      </c>
      <c r="V66" s="25">
        <f>IF((L66)=0,"",(U66/L66))</f>
        <v>6.5754225317812779E-3</v>
      </c>
      <c r="X66" s="24">
        <f>X25</f>
        <v>2.0983000000000001</v>
      </c>
      <c r="Y66" s="237">
        <f>$D$20</f>
        <v>8052</v>
      </c>
      <c r="Z66" s="236">
        <f>Y66*X66</f>
        <v>16895.511600000002</v>
      </c>
      <c r="AB66" s="24">
        <f>AB25</f>
        <v>2.1497000000000002</v>
      </c>
      <c r="AC66" s="237">
        <f>$D$20</f>
        <v>8052</v>
      </c>
      <c r="AD66" s="236">
        <f>AC66*AB66</f>
        <v>17309.384400000003</v>
      </c>
      <c r="AF66" s="26">
        <f>AD66-Z66</f>
        <v>413.87280000000101</v>
      </c>
      <c r="AG66" s="25">
        <f>IF((Z66)=0,"",(AF66/Z66))</f>
        <v>2.449602058809518E-2</v>
      </c>
      <c r="AI66" s="26">
        <f>AD66-AZ66</f>
        <v>-287.45639999999912</v>
      </c>
      <c r="AJ66" s="25">
        <f>IF((AD66)=0,"",(AI66/AD66))</f>
        <v>-1.6606968414197277E-2</v>
      </c>
      <c r="AL66" s="24">
        <f>AL25</f>
        <v>2.2117</v>
      </c>
      <c r="AM66" s="237">
        <f>$D$20</f>
        <v>8052</v>
      </c>
      <c r="AN66" s="236">
        <f>AM66*AL66</f>
        <v>17808.608400000001</v>
      </c>
      <c r="AP66" s="26">
        <f>AN66-AD66</f>
        <v>499.22399999999834</v>
      </c>
      <c r="AQ66" s="25">
        <f>IF((AD66)=0,"",(AP66/AD66))</f>
        <v>2.8841233660510668E-2</v>
      </c>
      <c r="AS66" s="26">
        <f>AN66-BD66</f>
        <v>-209.35199999999895</v>
      </c>
      <c r="AT66" s="25">
        <f>IF((AN66)=0,"",(AS66/AN66))</f>
        <v>-1.1755663064610873E-2</v>
      </c>
      <c r="AX66" s="24">
        <v>2.1854</v>
      </c>
      <c r="AY66" s="237">
        <f>$D$20</f>
        <v>8052</v>
      </c>
      <c r="AZ66" s="236">
        <f>AY66*AX66</f>
        <v>17596.840800000002</v>
      </c>
      <c r="BB66" s="24">
        <v>2.2376999999999998</v>
      </c>
      <c r="BC66" s="237">
        <f>$D$20</f>
        <v>8052</v>
      </c>
      <c r="BD66" s="236">
        <f>BC66*BB66</f>
        <v>18017.9604</v>
      </c>
    </row>
    <row r="67" spans="1:56" s="12" customFormat="1" ht="13.5" thickBot="1" x14ac:dyDescent="0.4">
      <c r="B67" s="21" t="s">
        <v>12</v>
      </c>
      <c r="C67" s="19"/>
      <c r="D67" s="20"/>
      <c r="E67" s="19"/>
      <c r="F67" s="15"/>
      <c r="G67" s="14"/>
      <c r="H67" s="234">
        <f>SUM(H65:H66)</f>
        <v>24802.191200000001</v>
      </c>
      <c r="I67" s="18"/>
      <c r="J67" s="15"/>
      <c r="K67" s="235"/>
      <c r="L67" s="234">
        <f>SUM(L65:L66)</f>
        <v>24802.191200000001</v>
      </c>
      <c r="M67" s="18"/>
      <c r="N67" s="17">
        <f>L67-H67</f>
        <v>0</v>
      </c>
      <c r="O67" s="16">
        <f>IF((H67)=0,"",(N67/H67))</f>
        <v>0</v>
      </c>
      <c r="Q67" s="15"/>
      <c r="R67" s="235"/>
      <c r="S67" s="234">
        <f>SUM(S65:S66)</f>
        <v>24987.683199999999</v>
      </c>
      <c r="T67" s="18"/>
      <c r="U67" s="17">
        <f>S67-L67</f>
        <v>185.49199999999837</v>
      </c>
      <c r="V67" s="16">
        <f>IF((L67)=0,"",(U67/L67))</f>
        <v>7.4788553359752489E-3</v>
      </c>
      <c r="X67" s="15"/>
      <c r="Y67" s="235"/>
      <c r="Z67" s="234">
        <f>SUM(Z65:Z66)</f>
        <v>25423.491600000001</v>
      </c>
      <c r="AA67" s="18"/>
      <c r="AB67" s="15"/>
      <c r="AC67" s="235"/>
      <c r="AD67" s="234">
        <f>SUM(AD65:AD66)</f>
        <v>26129.674400000004</v>
      </c>
      <c r="AE67" s="18"/>
      <c r="AF67" s="17">
        <f>AD67-Z67</f>
        <v>706.18280000000232</v>
      </c>
      <c r="AG67" s="16">
        <f>IF((Z67)=0,"",(AF67/Z67))</f>
        <v>2.7776782635159456E-2</v>
      </c>
      <c r="AI67" s="17">
        <f>AD67-AZ67</f>
        <v>-490.66639999999825</v>
      </c>
      <c r="AJ67" s="16">
        <f>IF((AD67)=0,"",(AI67/AD67))</f>
        <v>-1.8778129129691651E-2</v>
      </c>
      <c r="AL67" s="15"/>
      <c r="AM67" s="235"/>
      <c r="AN67" s="234">
        <f>SUM(AN65:AN66)</f>
        <v>26982.0484</v>
      </c>
      <c r="AO67" s="18"/>
      <c r="AP67" s="17">
        <f>AN67-AD67</f>
        <v>852.37399999999616</v>
      </c>
      <c r="AQ67" s="16">
        <f>IF((AD67)=0,"",(AP67/AD67))</f>
        <v>3.2620919302385032E-2</v>
      </c>
      <c r="AS67" s="17">
        <f>AN67-BD67</f>
        <v>-356.82200000000012</v>
      </c>
      <c r="AT67" s="16">
        <f>IF((AN67)=0,"",(AS67/AN67))</f>
        <v>-1.3224422205098414E-2</v>
      </c>
      <c r="AX67" s="15"/>
      <c r="AY67" s="235"/>
      <c r="AZ67" s="234">
        <f>SUM(AZ65:AZ66)</f>
        <v>26620.340800000002</v>
      </c>
      <c r="BA67" s="18"/>
      <c r="BB67" s="15"/>
      <c r="BC67" s="235"/>
      <c r="BD67" s="234">
        <f>SUM(BD65:BD66)</f>
        <v>27338.8704</v>
      </c>
    </row>
    <row r="68" spans="1:56" s="12" customFormat="1" ht="13.5" thickTop="1" x14ac:dyDescent="0.35">
      <c r="B68" s="21"/>
      <c r="C68" s="19"/>
      <c r="D68" s="20"/>
      <c r="E68" s="19"/>
      <c r="F68" s="15"/>
      <c r="G68" s="14"/>
      <c r="H68" s="328"/>
      <c r="I68" s="18"/>
      <c r="J68" s="15"/>
      <c r="K68" s="235"/>
      <c r="L68" s="328"/>
      <c r="M68" s="18"/>
      <c r="N68" s="330"/>
      <c r="O68" s="329"/>
      <c r="Q68" s="15"/>
      <c r="R68" s="235"/>
      <c r="S68" s="328"/>
      <c r="T68" s="18"/>
      <c r="U68" s="330"/>
      <c r="V68" s="329"/>
      <c r="X68" s="15"/>
      <c r="Y68" s="235"/>
      <c r="Z68" s="328"/>
      <c r="AA68" s="18"/>
      <c r="AB68" s="15"/>
      <c r="AC68" s="235"/>
      <c r="AD68" s="328"/>
      <c r="AE68" s="18"/>
      <c r="AF68" s="330"/>
      <c r="AG68" s="329"/>
      <c r="AI68" s="330"/>
      <c r="AJ68" s="329"/>
      <c r="AL68" s="15"/>
      <c r="AM68" s="235"/>
      <c r="AN68" s="328"/>
      <c r="AO68" s="18"/>
      <c r="AP68" s="330"/>
      <c r="AQ68" s="329"/>
      <c r="AS68" s="330"/>
      <c r="AT68" s="329"/>
      <c r="AX68" s="15"/>
      <c r="AY68" s="235"/>
      <c r="AZ68" s="328"/>
      <c r="BA68" s="18"/>
      <c r="BB68" s="15"/>
      <c r="BC68" s="235"/>
      <c r="BD68" s="328"/>
    </row>
    <row r="69" spans="1:56" ht="10.5" customHeight="1" x14ac:dyDescent="0.35">
      <c r="K69" s="228"/>
      <c r="S69" s="229"/>
      <c r="AN69" s="229"/>
      <c r="BD69" s="229"/>
    </row>
    <row r="70" spans="1:56" ht="10.5" customHeight="1" x14ac:dyDescent="0.35">
      <c r="A70" s="11" t="s">
        <v>11</v>
      </c>
    </row>
    <row r="71" spans="1:56" ht="10.5" customHeight="1" x14ac:dyDescent="0.35"/>
    <row r="72" spans="1:56" x14ac:dyDescent="0.35">
      <c r="A72" s="1" t="s">
        <v>10</v>
      </c>
    </row>
    <row r="73" spans="1:56" x14ac:dyDescent="0.35">
      <c r="A73" s="1" t="s">
        <v>9</v>
      </c>
    </row>
    <row r="75" spans="1:56" x14ac:dyDescent="0.35">
      <c r="A75" s="5" t="s">
        <v>8</v>
      </c>
    </row>
    <row r="76" spans="1:56" x14ac:dyDescent="0.35">
      <c r="A76" s="5" t="s">
        <v>7</v>
      </c>
    </row>
    <row r="78" spans="1:56" x14ac:dyDescent="0.35">
      <c r="A78" s="1" t="s">
        <v>6</v>
      </c>
    </row>
    <row r="79" spans="1:56" x14ac:dyDescent="0.35">
      <c r="A79" s="1" t="s">
        <v>5</v>
      </c>
    </row>
    <row r="80" spans="1:56" x14ac:dyDescent="0.35">
      <c r="A80" s="1" t="s">
        <v>4</v>
      </c>
    </row>
    <row r="81" spans="1:55" x14ac:dyDescent="0.35">
      <c r="A81" s="1" t="s">
        <v>3</v>
      </c>
    </row>
    <row r="82" spans="1:55" x14ac:dyDescent="0.35">
      <c r="A82" s="1" t="s">
        <v>2</v>
      </c>
    </row>
    <row r="84" spans="1:55" x14ac:dyDescent="0.35">
      <c r="A84" s="10"/>
      <c r="B84" s="1" t="s">
        <v>1</v>
      </c>
    </row>
    <row r="91" spans="1:55" s="228" customFormat="1" x14ac:dyDescent="0.35">
      <c r="B91" s="233" t="s">
        <v>0</v>
      </c>
      <c r="D91" s="228">
        <f>F91</f>
        <v>51618.781999999657</v>
      </c>
      <c r="F91" s="232">
        <f>G33</f>
        <v>51618.781999999657</v>
      </c>
      <c r="G91" s="232"/>
      <c r="H91" s="232"/>
      <c r="I91" s="232"/>
      <c r="J91" s="232">
        <f>K33</f>
        <v>51618.781999999657</v>
      </c>
      <c r="Q91" s="232">
        <f>R33</f>
        <v>51618.781999999657</v>
      </c>
      <c r="X91" s="232">
        <f>Y33</f>
        <v>51618.781999999657</v>
      </c>
      <c r="AB91" s="232">
        <f>AC33</f>
        <v>51618.781999999657</v>
      </c>
      <c r="AL91" s="232">
        <f>AM33</f>
        <v>51618.781999999657</v>
      </c>
      <c r="AX91" s="232">
        <f>AY33</f>
        <v>51618.781999999657</v>
      </c>
      <c r="BB91" s="232">
        <f>BC33</f>
        <v>51618.781999999657</v>
      </c>
    </row>
    <row r="92" spans="1:55" x14ac:dyDescent="0.35">
      <c r="B92" s="5"/>
      <c r="L92" s="1"/>
      <c r="R92" s="1"/>
      <c r="Y92" s="1"/>
      <c r="AC92" s="1"/>
      <c r="AM92" s="1"/>
      <c r="AY92" s="1"/>
      <c r="BC92" s="1"/>
    </row>
    <row r="93" spans="1:55" x14ac:dyDescent="0.35">
      <c r="D93" s="231"/>
      <c r="L93" s="1"/>
      <c r="R93" s="1"/>
      <c r="Y93" s="1"/>
      <c r="AC93" s="1"/>
      <c r="AM93" s="1"/>
      <c r="AY93" s="1"/>
      <c r="BC93" s="1"/>
    </row>
    <row r="94" spans="1:55" x14ac:dyDescent="0.35">
      <c r="D94" s="223">
        <f>ROUND(F91,0)</f>
        <v>51619</v>
      </c>
      <c r="L94" s="1"/>
      <c r="R94" s="1"/>
      <c r="Y94" s="1"/>
      <c r="AC94" s="1"/>
      <c r="AM94" s="1"/>
      <c r="AY94" s="1"/>
      <c r="BC94" s="1"/>
    </row>
    <row r="95" spans="1:55" x14ac:dyDescent="0.35">
      <c r="D95" s="223">
        <f>ROUND(J91,0)</f>
        <v>51619</v>
      </c>
      <c r="L95" s="1"/>
      <c r="R95" s="1"/>
      <c r="Y95" s="1"/>
      <c r="AC95" s="1"/>
      <c r="AM95" s="1"/>
      <c r="AY95" s="1"/>
      <c r="BC95" s="1"/>
    </row>
    <row r="96" spans="1:55" x14ac:dyDescent="0.35">
      <c r="L96" s="1"/>
      <c r="R96" s="1"/>
      <c r="Y96" s="1"/>
      <c r="AB96" s="228"/>
      <c r="AC96" s="1"/>
      <c r="AM96" s="1"/>
      <c r="AX96" s="228"/>
      <c r="AY96" s="1"/>
      <c r="BC96" s="1"/>
    </row>
    <row r="97" spans="2:54" x14ac:dyDescent="0.35">
      <c r="B97" s="1" t="s">
        <v>90</v>
      </c>
      <c r="D97" s="230">
        <f>ROUND(F97,0)</f>
        <v>3611535</v>
      </c>
      <c r="F97" s="228">
        <f>G38</f>
        <v>3611534.7819999997</v>
      </c>
      <c r="J97" s="228">
        <f>K38</f>
        <v>3611534.7819999997</v>
      </c>
      <c r="Q97" s="228">
        <f>R38</f>
        <v>3611534.7819999997</v>
      </c>
      <c r="X97" s="228">
        <f>Y38</f>
        <v>3611534.7819999997</v>
      </c>
      <c r="AB97" s="228">
        <f>AC38</f>
        <v>3611534.7819999997</v>
      </c>
      <c r="AL97" s="228">
        <f>AM38</f>
        <v>3611534.7819999997</v>
      </c>
      <c r="AX97" s="228">
        <f>AY38</f>
        <v>3611534.7819999997</v>
      </c>
      <c r="BB97" s="228">
        <f>BC38</f>
        <v>3611534.7819999997</v>
      </c>
    </row>
  </sheetData>
  <sheetProtection selectLockedCells="1"/>
  <mergeCells count="32">
    <mergeCell ref="B59:D59"/>
    <mergeCell ref="AP21:AP22"/>
    <mergeCell ref="AQ21:AQ22"/>
    <mergeCell ref="V21:V22"/>
    <mergeCell ref="AF21:AF22"/>
    <mergeCell ref="AG21:AG22"/>
    <mergeCell ref="B53:D53"/>
    <mergeCell ref="B52:D52"/>
    <mergeCell ref="AB20:AD20"/>
    <mergeCell ref="AF20:AG20"/>
    <mergeCell ref="AL20:AN20"/>
    <mergeCell ref="U21:U22"/>
    <mergeCell ref="B58:D58"/>
    <mergeCell ref="U20:V20"/>
    <mergeCell ref="X20:Z20"/>
    <mergeCell ref="D21:D22"/>
    <mergeCell ref="N21:N22"/>
    <mergeCell ref="O21:O22"/>
    <mergeCell ref="B11:O11"/>
    <mergeCell ref="F20:H20"/>
    <mergeCell ref="J20:L20"/>
    <mergeCell ref="N20:O20"/>
    <mergeCell ref="Q20:S20"/>
    <mergeCell ref="AX20:AZ20"/>
    <mergeCell ref="BB20:BD20"/>
    <mergeCell ref="AI20:AJ20"/>
    <mergeCell ref="AI21:AI22"/>
    <mergeCell ref="AJ21:AJ22"/>
    <mergeCell ref="AS20:AT20"/>
    <mergeCell ref="AS21:AS22"/>
    <mergeCell ref="AT21:AT22"/>
    <mergeCell ref="AP20:AQ20"/>
  </mergeCells>
  <dataValidations count="4">
    <dataValidation type="list" allowBlank="1" showInputMessage="1" showErrorMessage="1" sqref="D16">
      <formula1>"TOU, non-TOU"</formula1>
    </dataValidation>
    <dataValidation type="list" allowBlank="1" showInputMessage="1" showErrorMessage="1" sqref="E60 E46:E47 E54">
      <formula1>#REF!</formula1>
    </dataValidation>
    <dataValidation type="list" allowBlank="1" showInputMessage="1" showErrorMessage="1" prompt="Select Charge Unit - monthly, per kWh, per kW" sqref="D65:D66 D38:D48 D60 D54 D35:D36 D23:D26 D28:D33">
      <formula1>"Monthly, per kWh, per kW"</formula1>
    </dataValidation>
    <dataValidation type="list" allowBlank="1" showInputMessage="1" showErrorMessage="1" sqref="E65:E66 E48 E38:E45 E35:E36 E23:E26 E28:E33">
      <formula1>#REF!</formula1>
    </dataValidation>
  </dataValidations>
  <pageMargins left="0.15748031496062992" right="0.15748031496062992" top="0.39370078740157483" bottom="0.39370078740157483" header="0.31496062992125984" footer="0.31496062992125984"/>
  <pageSetup paperSize="5" scale="77" orientation="landscape" r:id="rId1"/>
  <headerFooter alignWithMargins="0"/>
  <colBreaks count="1" manualBreakCount="1">
    <brk id="22" min="19" max="6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4">
    <pageSetUpPr fitToPage="1"/>
  </sheetPr>
  <dimension ref="A1:BE102"/>
  <sheetViews>
    <sheetView showGridLines="0" topLeftCell="A10" zoomScale="90" zoomScaleNormal="90" workbookViewId="0">
      <pane xSplit="5" ySplit="14" topLeftCell="X24" activePane="bottomRight" state="frozen"/>
      <selection activeCell="A47" sqref="A47:D47"/>
      <selection pane="topRight" activeCell="A47" sqref="A47:D47"/>
      <selection pane="bottomLeft" activeCell="A47" sqref="A47:D47"/>
      <selection pane="bottomRight" activeCell="X26" activeCellId="1" sqref="X24 X26"/>
    </sheetView>
  </sheetViews>
  <sheetFormatPr defaultColWidth="9.1328125" defaultRowHeight="12.75" x14ac:dyDescent="0.35"/>
  <cols>
    <col min="1" max="1" width="2.1328125" style="1" customWidth="1"/>
    <col min="2" max="2" width="28.73046875" style="1" customWidth="1"/>
    <col min="3" max="3" width="0.86328125" style="1" customWidth="1"/>
    <col min="4" max="4" width="13" style="1" bestFit="1" customWidth="1"/>
    <col min="5" max="5" width="3" style="1" customWidth="1"/>
    <col min="6" max="6" width="10.265625" style="1" hidden="1" customWidth="1"/>
    <col min="7" max="8" width="9.73046875" style="1" hidden="1" customWidth="1"/>
    <col min="9" max="9" width="1.73046875" style="1" hidden="1" customWidth="1"/>
    <col min="10" max="10" width="10.265625" style="1" hidden="1" customWidth="1"/>
    <col min="11" max="11" width="9.73046875" style="1" hidden="1" customWidth="1"/>
    <col min="12" max="12" width="9.73046875" style="229" hidden="1" customWidth="1"/>
    <col min="13" max="13" width="1.73046875" style="1" hidden="1" customWidth="1"/>
    <col min="14" max="14" width="10.86328125" style="1" hidden="1" customWidth="1"/>
    <col min="15" max="15" width="8.59765625" style="1" hidden="1" customWidth="1"/>
    <col min="16" max="16" width="1.73046875" style="1" hidden="1" customWidth="1"/>
    <col min="17" max="17" width="10.265625" style="1" hidden="1" customWidth="1"/>
    <col min="18" max="18" width="9.73046875" style="228" hidden="1" customWidth="1"/>
    <col min="19" max="19" width="11.86328125" style="1" hidden="1" customWidth="1"/>
    <col min="20" max="20" width="1.73046875" style="1" hidden="1" customWidth="1"/>
    <col min="21" max="21" width="9.86328125" style="1" hidden="1" customWidth="1"/>
    <col min="22" max="22" width="10" style="1" hidden="1" customWidth="1"/>
    <col min="23" max="23" width="1.73046875" style="1" hidden="1" customWidth="1"/>
    <col min="24" max="24" width="10.59765625" style="1" bestFit="1" customWidth="1"/>
    <col min="25" max="25" width="7.3984375" style="228" bestFit="1" customWidth="1"/>
    <col min="26" max="26" width="7" style="1" bestFit="1" customWidth="1"/>
    <col min="27" max="27" width="1.73046875" style="1" customWidth="1"/>
    <col min="28" max="28" width="10.59765625" style="1" bestFit="1" customWidth="1"/>
    <col min="29" max="29" width="7.3984375" style="228" bestFit="1" customWidth="1"/>
    <col min="30" max="30" width="7" style="1" bestFit="1" customWidth="1"/>
    <col min="31" max="31" width="1.73046875" style="1" customWidth="1"/>
    <col min="32" max="32" width="8" style="1" customWidth="1"/>
    <col min="33" max="33" width="7.86328125" style="1" customWidth="1"/>
    <col min="34" max="34" width="1.73046875" style="1" customWidth="1"/>
    <col min="35" max="35" width="10" style="1" customWidth="1"/>
    <col min="36" max="36" width="7.86328125" style="1" customWidth="1"/>
    <col min="37" max="37" width="1.73046875" style="1" customWidth="1"/>
    <col min="38" max="38" width="10.59765625" style="1" bestFit="1" customWidth="1"/>
    <col min="39" max="39" width="7.3984375" style="228" bestFit="1" customWidth="1"/>
    <col min="40" max="40" width="7" style="1" bestFit="1" customWidth="1"/>
    <col min="41" max="41" width="1.73046875" style="1" customWidth="1"/>
    <col min="42" max="42" width="8" style="1" customWidth="1"/>
    <col min="43" max="43" width="7.86328125" style="1" customWidth="1"/>
    <col min="44" max="44" width="1.73046875" style="1" customWidth="1"/>
    <col min="45" max="45" width="9.86328125" style="1" customWidth="1"/>
    <col min="46" max="46" width="8" style="1" customWidth="1"/>
    <col min="47" max="48" width="1.73046875" style="1" customWidth="1"/>
    <col min="49" max="50" width="9.1328125" style="1"/>
    <col min="51" max="51" width="10.59765625" style="1" bestFit="1" customWidth="1"/>
    <col min="52" max="52" width="7.3984375" style="228" bestFit="1" customWidth="1"/>
    <col min="53" max="53" width="7" style="1" bestFit="1" customWidth="1"/>
    <col min="54" max="54" width="1.73046875" style="1" customWidth="1"/>
    <col min="55" max="55" width="10.59765625" style="1" bestFit="1" customWidth="1"/>
    <col min="56" max="56" width="7.3984375" style="228" bestFit="1" customWidth="1"/>
    <col min="57" max="57" width="7" style="1" bestFit="1" customWidth="1"/>
    <col min="58" max="16384" width="9.1328125" style="1"/>
  </cols>
  <sheetData>
    <row r="1" spans="1:57" s="213" customFormat="1" ht="15" customHeight="1" x14ac:dyDescent="0.4">
      <c r="A1" s="222">
        <v>1</v>
      </c>
      <c r="B1" s="216" t="s">
        <v>88</v>
      </c>
      <c r="C1" s="214"/>
      <c r="D1" s="214" t="s">
        <v>278</v>
      </c>
      <c r="E1" s="221"/>
      <c r="F1" s="221"/>
      <c r="G1" s="221"/>
      <c r="H1" s="221"/>
      <c r="I1" s="221"/>
      <c r="J1" s="221"/>
      <c r="K1" s="221"/>
      <c r="L1" s="322"/>
      <c r="P1"/>
      <c r="Q1" s="221"/>
      <c r="R1" s="325"/>
      <c r="Y1" s="321"/>
      <c r="AC1" s="321"/>
      <c r="AM1" s="321"/>
      <c r="AZ1" s="321"/>
      <c r="BD1" s="321"/>
    </row>
    <row r="2" spans="1:57" s="213" customFormat="1" ht="15" customHeight="1" x14ac:dyDescent="0.45">
      <c r="A2" s="219"/>
      <c r="B2" s="216" t="s">
        <v>87</v>
      </c>
      <c r="C2" s="214"/>
      <c r="D2" s="220"/>
      <c r="E2" s="219"/>
      <c r="F2" s="219"/>
      <c r="G2" s="219"/>
      <c r="H2" s="219"/>
      <c r="I2" s="219"/>
      <c r="J2" s="219"/>
      <c r="K2" s="219"/>
      <c r="L2" s="322"/>
      <c r="P2"/>
      <c r="Q2" s="219"/>
      <c r="R2" s="324"/>
      <c r="Y2" s="321"/>
      <c r="AC2" s="321"/>
      <c r="AM2" s="321"/>
      <c r="AZ2" s="321"/>
      <c r="BD2" s="321"/>
    </row>
    <row r="3" spans="1:57" s="213" customFormat="1" ht="15" customHeight="1" x14ac:dyDescent="0.45">
      <c r="A3" s="219"/>
      <c r="B3" s="216" t="s">
        <v>86</v>
      </c>
      <c r="C3" s="214"/>
      <c r="D3" s="220"/>
      <c r="E3" s="219"/>
      <c r="F3" s="219"/>
      <c r="G3" s="219"/>
      <c r="H3" s="219"/>
      <c r="I3" s="219"/>
      <c r="J3" s="219"/>
      <c r="K3" s="219"/>
      <c r="L3" s="322"/>
      <c r="P3"/>
      <c r="R3" s="321"/>
      <c r="Y3" s="321"/>
      <c r="AC3" s="321"/>
      <c r="AM3" s="321"/>
      <c r="AZ3" s="321"/>
      <c r="BD3" s="321"/>
    </row>
    <row r="4" spans="1:57" s="213" customFormat="1" ht="15" customHeight="1" x14ac:dyDescent="0.45">
      <c r="A4" s="219"/>
      <c r="B4" s="216" t="s">
        <v>85</v>
      </c>
      <c r="C4" s="214"/>
      <c r="D4" s="220"/>
      <c r="E4" s="219"/>
      <c r="F4" s="219"/>
      <c r="G4" s="219"/>
      <c r="H4" s="219"/>
      <c r="I4" s="218"/>
      <c r="J4" s="218"/>
      <c r="K4" s="218"/>
      <c r="L4" s="322"/>
      <c r="P4"/>
      <c r="Q4" s="218"/>
      <c r="R4" s="323"/>
      <c r="Y4" s="321"/>
      <c r="AC4" s="321"/>
      <c r="AM4" s="321"/>
      <c r="AZ4" s="321"/>
      <c r="BD4" s="321"/>
    </row>
    <row r="5" spans="1:57" s="213" customFormat="1" ht="15" customHeight="1" x14ac:dyDescent="0.4">
      <c r="B5" s="216" t="s">
        <v>84</v>
      </c>
      <c r="C5" s="214"/>
      <c r="D5" s="215"/>
      <c r="E5" s="217"/>
      <c r="L5" s="322"/>
      <c r="P5"/>
      <c r="R5" s="321"/>
      <c r="Y5" s="321"/>
      <c r="AC5" s="321"/>
      <c r="AM5" s="321"/>
      <c r="AZ5" s="321"/>
      <c r="BD5" s="321"/>
    </row>
    <row r="6" spans="1:57" s="213" customFormat="1" ht="9" customHeight="1" x14ac:dyDescent="0.4">
      <c r="B6" s="216"/>
      <c r="C6" s="214"/>
      <c r="D6" s="214"/>
      <c r="L6" s="322"/>
      <c r="P6"/>
      <c r="R6" s="321"/>
      <c r="Y6" s="321"/>
      <c r="AC6" s="321"/>
      <c r="AM6" s="321"/>
      <c r="AZ6" s="321"/>
      <c r="BD6" s="321"/>
    </row>
    <row r="7" spans="1:57" s="213" customFormat="1" ht="13.15" x14ac:dyDescent="0.4">
      <c r="B7" s="216" t="s">
        <v>83</v>
      </c>
      <c r="C7" s="214"/>
      <c r="D7" s="215"/>
      <c r="L7" s="322"/>
      <c r="P7"/>
      <c r="R7" s="321"/>
      <c r="Y7" s="321"/>
      <c r="AC7" s="321"/>
      <c r="AM7" s="321"/>
      <c r="AZ7" s="321"/>
      <c r="BD7" s="321"/>
    </row>
    <row r="8" spans="1:57" s="213" customFormat="1" ht="15" customHeight="1" x14ac:dyDescent="0.35">
      <c r="C8" s="214"/>
      <c r="L8" s="322"/>
      <c r="N8" s="1"/>
      <c r="O8"/>
      <c r="P8"/>
      <c r="R8" s="321"/>
      <c r="Y8" s="321"/>
      <c r="AC8" s="321"/>
      <c r="AM8" s="321"/>
      <c r="AZ8" s="321"/>
      <c r="BD8" s="321"/>
    </row>
    <row r="9" spans="1:57" ht="7.5" customHeight="1" x14ac:dyDescent="0.35">
      <c r="L9" s="319"/>
      <c r="M9"/>
      <c r="N9"/>
      <c r="O9"/>
      <c r="P9"/>
      <c r="S9"/>
      <c r="T9"/>
      <c r="U9"/>
      <c r="V9"/>
      <c r="W9"/>
      <c r="X9"/>
      <c r="Y9" s="320"/>
      <c r="Z9"/>
      <c r="AA9"/>
      <c r="AB9"/>
      <c r="AC9" s="320"/>
      <c r="AD9"/>
      <c r="AE9"/>
      <c r="AF9"/>
      <c r="AG9"/>
      <c r="AH9"/>
      <c r="AI9"/>
      <c r="AJ9"/>
      <c r="AK9"/>
      <c r="AL9"/>
      <c r="AM9" s="320"/>
      <c r="AN9"/>
      <c r="AO9"/>
      <c r="AP9"/>
      <c r="AQ9"/>
      <c r="AR9"/>
      <c r="AS9"/>
      <c r="AT9"/>
      <c r="AU9"/>
      <c r="AV9"/>
      <c r="AW9"/>
      <c r="AX9"/>
      <c r="AY9"/>
      <c r="AZ9" s="320"/>
      <c r="BA9"/>
      <c r="BB9"/>
      <c r="BC9"/>
      <c r="BD9" s="320"/>
      <c r="BE9"/>
    </row>
    <row r="10" spans="1:57" ht="18.75" customHeight="1" x14ac:dyDescent="0.5">
      <c r="B10" s="212" t="s">
        <v>82</v>
      </c>
      <c r="C10" s="212"/>
      <c r="D10" s="212"/>
      <c r="E10" s="212"/>
      <c r="F10" s="212"/>
      <c r="G10" s="212"/>
      <c r="H10" s="212"/>
      <c r="I10" s="212"/>
      <c r="J10" s="212"/>
      <c r="K10" s="211"/>
      <c r="L10" s="352"/>
      <c r="M10" s="212"/>
      <c r="N10" s="212"/>
      <c r="O10" s="212"/>
      <c r="P10"/>
      <c r="V10" s="211"/>
      <c r="AD10" s="211"/>
      <c r="BA10" s="211"/>
    </row>
    <row r="11" spans="1:57" ht="18.75" hidden="1" customHeight="1" x14ac:dyDescent="0.5">
      <c r="B11" s="533" t="s">
        <v>81</v>
      </c>
      <c r="C11" s="533"/>
      <c r="D11" s="533"/>
      <c r="E11" s="533"/>
      <c r="F11" s="533"/>
      <c r="G11" s="533"/>
      <c r="H11" s="533"/>
      <c r="I11" s="533"/>
      <c r="J11" s="533"/>
      <c r="K11" s="533"/>
      <c r="L11" s="533"/>
      <c r="M11" s="533"/>
      <c r="N11" s="533"/>
      <c r="O11" s="533"/>
      <c r="P11"/>
      <c r="W11"/>
      <c r="AH11"/>
      <c r="AK11"/>
      <c r="AR11"/>
      <c r="AU11"/>
      <c r="AV11"/>
    </row>
    <row r="12" spans="1:57" ht="7.5" hidden="1" customHeight="1" x14ac:dyDescent="0.35">
      <c r="L12" s="319"/>
      <c r="M12"/>
      <c r="N12"/>
      <c r="O12"/>
      <c r="P12"/>
      <c r="S12"/>
      <c r="T12"/>
      <c r="U12"/>
      <c r="V12"/>
      <c r="W12"/>
      <c r="Z12"/>
      <c r="AA12"/>
      <c r="AD12"/>
      <c r="AE12"/>
      <c r="AF12"/>
      <c r="AG12"/>
      <c r="AH12"/>
      <c r="AI12"/>
      <c r="AJ12"/>
      <c r="AK12"/>
      <c r="AN12"/>
      <c r="AO12"/>
      <c r="AP12"/>
      <c r="AQ12"/>
      <c r="AR12"/>
      <c r="AS12"/>
      <c r="AT12"/>
      <c r="AU12"/>
      <c r="AV12"/>
      <c r="BA12"/>
      <c r="BB12"/>
      <c r="BE12"/>
    </row>
    <row r="13" spans="1:57" ht="7.5" customHeight="1" x14ac:dyDescent="0.35">
      <c r="L13" s="319"/>
      <c r="M13"/>
      <c r="N13"/>
      <c r="O13"/>
      <c r="P13"/>
      <c r="S13"/>
      <c r="T13"/>
      <c r="U13"/>
      <c r="V13"/>
      <c r="W13"/>
      <c r="Z13"/>
      <c r="AA13"/>
      <c r="AD13"/>
      <c r="AE13"/>
      <c r="AF13"/>
      <c r="AG13"/>
      <c r="AH13"/>
      <c r="AI13"/>
      <c r="AJ13"/>
      <c r="AK13"/>
      <c r="AN13"/>
      <c r="AO13"/>
      <c r="AP13"/>
      <c r="AQ13"/>
      <c r="AR13"/>
      <c r="AS13"/>
      <c r="AT13"/>
      <c r="AU13"/>
      <c r="AV13"/>
      <c r="BA13"/>
      <c r="BB13"/>
      <c r="BE13"/>
    </row>
    <row r="14" spans="1:57" ht="15" hidden="1" x14ac:dyDescent="0.4">
      <c r="B14" s="210" t="s">
        <v>80</v>
      </c>
      <c r="D14" s="7"/>
      <c r="E14" s="209"/>
      <c r="F14" s="209"/>
      <c r="G14" s="209"/>
      <c r="H14" s="209"/>
      <c r="I14" s="209"/>
      <c r="J14" s="209"/>
      <c r="K14" s="209"/>
      <c r="L14" s="318"/>
      <c r="M14" s="209"/>
      <c r="N14" s="209"/>
      <c r="O14" s="209"/>
    </row>
    <row r="15" spans="1:57" ht="15" x14ac:dyDescent="0.4">
      <c r="B15" s="208" t="s">
        <v>98</v>
      </c>
      <c r="C15" s="207"/>
      <c r="D15" s="206"/>
      <c r="E15" s="206"/>
      <c r="F15" s="202"/>
      <c r="G15" s="202"/>
      <c r="H15" s="202"/>
      <c r="I15" s="202"/>
      <c r="J15" s="202"/>
      <c r="K15" s="202"/>
      <c r="L15" s="316"/>
      <c r="M15" s="202"/>
      <c r="N15" s="202"/>
      <c r="O15" s="202"/>
      <c r="R15" s="315"/>
      <c r="S15" s="202"/>
      <c r="T15" s="202"/>
      <c r="U15" s="202"/>
      <c r="V15" s="202"/>
      <c r="X15" s="202"/>
      <c r="Y15" s="315"/>
      <c r="Z15" s="202"/>
      <c r="AA15" s="202"/>
      <c r="AB15" s="202"/>
      <c r="AC15" s="315"/>
      <c r="AD15" s="202"/>
      <c r="AE15" s="202"/>
      <c r="AF15" s="202"/>
      <c r="AG15" s="202"/>
      <c r="AI15" s="202"/>
      <c r="AJ15" s="202"/>
      <c r="AL15" s="202"/>
      <c r="AM15" s="315"/>
      <c r="AN15" s="202"/>
      <c r="AO15" s="202"/>
      <c r="AP15" s="202"/>
      <c r="AQ15" s="202"/>
      <c r="AS15" s="202"/>
      <c r="AT15" s="202"/>
      <c r="AY15" s="202"/>
      <c r="AZ15" s="315"/>
      <c r="BA15" s="202"/>
      <c r="BB15" s="202"/>
      <c r="BC15" s="202"/>
      <c r="BD15" s="315"/>
      <c r="BE15" s="202"/>
    </row>
    <row r="16" spans="1:57" ht="15" hidden="1" x14ac:dyDescent="0.4">
      <c r="B16" s="201" t="s">
        <v>78</v>
      </c>
      <c r="D16" s="204" t="s">
        <v>77</v>
      </c>
      <c r="E16" s="202"/>
      <c r="F16" s="202"/>
      <c r="G16" s="202"/>
      <c r="H16" s="202"/>
      <c r="I16" s="202"/>
      <c r="J16" s="202"/>
      <c r="K16" s="227"/>
      <c r="L16" s="316"/>
      <c r="M16" s="202"/>
      <c r="N16" s="202"/>
      <c r="O16" s="202"/>
      <c r="Q16" s="202"/>
      <c r="R16" s="315"/>
      <c r="S16" s="202"/>
      <c r="T16" s="202"/>
      <c r="U16" s="202"/>
      <c r="V16" s="202"/>
      <c r="X16" s="202"/>
      <c r="Y16" s="315"/>
      <c r="Z16" s="202"/>
      <c r="AA16" s="202"/>
      <c r="AB16" s="202"/>
      <c r="AC16" s="315"/>
      <c r="AD16" s="202"/>
      <c r="AE16" s="202"/>
      <c r="AF16" s="202"/>
      <c r="AG16" s="202"/>
      <c r="AI16" s="202"/>
      <c r="AJ16" s="202"/>
      <c r="AL16" s="202"/>
      <c r="AM16" s="315"/>
      <c r="AN16" s="202"/>
      <c r="AO16" s="202"/>
      <c r="AP16" s="202"/>
      <c r="AQ16" s="202"/>
      <c r="AS16" s="202"/>
      <c r="AT16" s="202"/>
      <c r="AY16" s="202"/>
      <c r="AZ16" s="315"/>
      <c r="BA16" s="202"/>
      <c r="BB16" s="202"/>
      <c r="BC16" s="202"/>
      <c r="BD16" s="315"/>
      <c r="BE16" s="202"/>
    </row>
    <row r="17" spans="2:57" ht="6.95" customHeight="1" x14ac:dyDescent="0.4">
      <c r="B17" s="203"/>
      <c r="E17" s="202"/>
      <c r="F17" s="202"/>
      <c r="G17" s="202"/>
      <c r="H17" s="202"/>
      <c r="I17" s="202"/>
      <c r="J17" s="202"/>
      <c r="K17" s="202"/>
      <c r="L17" s="316"/>
      <c r="M17" s="202"/>
      <c r="N17" s="202"/>
      <c r="O17" s="202"/>
      <c r="Q17" s="202"/>
      <c r="R17" s="315"/>
      <c r="S17" s="202"/>
      <c r="T17" s="202"/>
      <c r="U17" s="202"/>
      <c r="V17" s="202"/>
      <c r="X17" s="202"/>
      <c r="Y17" s="315"/>
      <c r="Z17" s="202"/>
      <c r="AA17" s="202"/>
      <c r="AB17" s="202"/>
      <c r="AC17" s="315"/>
      <c r="AD17" s="202"/>
      <c r="AE17" s="202"/>
      <c r="AF17" s="202"/>
      <c r="AG17" s="202"/>
      <c r="AI17" s="202"/>
      <c r="AJ17" s="202"/>
      <c r="AL17" s="202"/>
      <c r="AM17" s="315"/>
      <c r="AN17" s="202"/>
      <c r="AO17" s="202"/>
      <c r="AP17" s="202"/>
      <c r="AQ17" s="202"/>
      <c r="AS17" s="202"/>
      <c r="AT17" s="202"/>
      <c r="AY17" s="202"/>
      <c r="AZ17" s="315"/>
      <c r="BA17" s="202"/>
      <c r="BB17" s="202"/>
      <c r="BC17" s="202"/>
      <c r="BD17" s="315"/>
      <c r="BE17" s="202"/>
    </row>
    <row r="18" spans="2:57" ht="13.5" customHeight="1" x14ac:dyDescent="0.4">
      <c r="B18" s="203"/>
      <c r="D18" s="42" t="s">
        <v>76</v>
      </c>
      <c r="E18" s="202"/>
      <c r="F18" s="202"/>
      <c r="G18" s="200">
        <v>72</v>
      </c>
      <c r="H18" s="199" t="s">
        <v>75</v>
      </c>
      <c r="I18" s="202"/>
      <c r="J18" s="202"/>
      <c r="K18" s="200">
        <v>45.4</v>
      </c>
      <c r="L18" s="199" t="s">
        <v>75</v>
      </c>
      <c r="M18" s="202"/>
      <c r="N18" s="202"/>
      <c r="O18" s="202"/>
      <c r="Q18" s="202"/>
      <c r="R18" s="200">
        <v>29.9</v>
      </c>
      <c r="S18" s="199" t="s">
        <v>75</v>
      </c>
      <c r="T18" s="202"/>
      <c r="U18" s="202"/>
      <c r="V18" s="202"/>
      <c r="X18" s="202"/>
      <c r="Y18" s="200">
        <v>31</v>
      </c>
      <c r="Z18" s="199" t="s">
        <v>75</v>
      </c>
      <c r="AA18" s="202"/>
      <c r="AB18" s="202"/>
      <c r="AC18" s="200">
        <v>31</v>
      </c>
      <c r="AD18" s="199" t="s">
        <v>75</v>
      </c>
      <c r="AE18" s="202"/>
      <c r="AF18" s="202"/>
      <c r="AG18" s="202"/>
      <c r="AI18" s="202"/>
      <c r="AJ18" s="202"/>
      <c r="AL18" s="202"/>
      <c r="AM18" s="200">
        <v>31</v>
      </c>
      <c r="AN18" s="199" t="s">
        <v>75</v>
      </c>
      <c r="AO18" s="202"/>
      <c r="AP18" s="202"/>
      <c r="AQ18" s="202"/>
      <c r="AS18" s="202"/>
      <c r="AT18" s="202"/>
      <c r="AY18" s="202"/>
      <c r="AZ18" s="200">
        <v>31</v>
      </c>
      <c r="BA18" s="199" t="s">
        <v>75</v>
      </c>
      <c r="BB18" s="202"/>
      <c r="BC18" s="202"/>
      <c r="BD18" s="200">
        <v>31</v>
      </c>
      <c r="BE18" s="199" t="s">
        <v>75</v>
      </c>
    </row>
    <row r="19" spans="2:57" ht="13.15" x14ac:dyDescent="0.4">
      <c r="B19" s="5"/>
      <c r="D19" s="351"/>
      <c r="E19" s="42"/>
      <c r="G19" s="350">
        <v>0.19</v>
      </c>
      <c r="H19" s="199" t="s">
        <v>93</v>
      </c>
      <c r="K19" s="350">
        <v>0.12</v>
      </c>
      <c r="L19" s="199" t="s">
        <v>93</v>
      </c>
      <c r="R19" s="350">
        <v>0.08</v>
      </c>
      <c r="S19" s="199" t="s">
        <v>93</v>
      </c>
      <c r="Y19" s="349">
        <v>8.5000000000000006E-2</v>
      </c>
      <c r="Z19" s="199" t="s">
        <v>93</v>
      </c>
      <c r="AC19" s="349">
        <v>8.5000000000000006E-2</v>
      </c>
      <c r="AD19" s="199" t="s">
        <v>93</v>
      </c>
      <c r="AM19" s="349">
        <v>8.5000000000000006E-2</v>
      </c>
      <c r="AN19" s="199" t="s">
        <v>93</v>
      </c>
      <c r="AZ19" s="349">
        <v>8.5000000000000006E-2</v>
      </c>
      <c r="BA19" s="199" t="s">
        <v>93</v>
      </c>
      <c r="BD19" s="349">
        <v>8.5000000000000006E-2</v>
      </c>
      <c r="BE19" s="199" t="s">
        <v>93</v>
      </c>
    </row>
    <row r="20" spans="2:57" ht="6.95" customHeight="1" x14ac:dyDescent="0.35"/>
    <row r="21" spans="2:57" ht="13.15" x14ac:dyDescent="0.4">
      <c r="E21" s="199"/>
      <c r="F21" s="522" t="s">
        <v>74</v>
      </c>
      <c r="G21" s="523"/>
      <c r="H21" s="524"/>
      <c r="J21" s="522" t="s">
        <v>73</v>
      </c>
      <c r="K21" s="523"/>
      <c r="L21" s="524"/>
      <c r="N21" s="522" t="s">
        <v>72</v>
      </c>
      <c r="O21" s="524"/>
      <c r="Q21" s="522" t="s">
        <v>71</v>
      </c>
      <c r="R21" s="523"/>
      <c r="S21" s="524"/>
      <c r="U21" s="522" t="s">
        <v>70</v>
      </c>
      <c r="V21" s="524"/>
      <c r="X21" s="522" t="s">
        <v>69</v>
      </c>
      <c r="Y21" s="523"/>
      <c r="Z21" s="524"/>
      <c r="AB21" s="522" t="s">
        <v>68</v>
      </c>
      <c r="AC21" s="523"/>
      <c r="AD21" s="524"/>
      <c r="AF21" s="522" t="s">
        <v>67</v>
      </c>
      <c r="AG21" s="524"/>
      <c r="AI21" s="522" t="s">
        <v>66</v>
      </c>
      <c r="AJ21" s="524"/>
      <c r="AL21" s="522" t="s">
        <v>65</v>
      </c>
      <c r="AM21" s="523"/>
      <c r="AN21" s="524"/>
      <c r="AP21" s="522" t="s">
        <v>64</v>
      </c>
      <c r="AQ21" s="524"/>
      <c r="AS21" s="522" t="s">
        <v>63</v>
      </c>
      <c r="AT21" s="524"/>
      <c r="AY21" s="522" t="s">
        <v>62</v>
      </c>
      <c r="AZ21" s="523"/>
      <c r="BA21" s="524"/>
      <c r="BC21" s="522" t="s">
        <v>61</v>
      </c>
      <c r="BD21" s="523"/>
      <c r="BE21" s="524"/>
    </row>
    <row r="22" spans="2:57" ht="13.15" customHeight="1" x14ac:dyDescent="0.4">
      <c r="B22" s="5"/>
      <c r="D22" s="531" t="s">
        <v>60</v>
      </c>
      <c r="E22" s="195"/>
      <c r="F22" s="198" t="s">
        <v>57</v>
      </c>
      <c r="G22" s="198" t="s">
        <v>56</v>
      </c>
      <c r="H22" s="196" t="s">
        <v>55</v>
      </c>
      <c r="J22" s="198" t="s">
        <v>57</v>
      </c>
      <c r="K22" s="197" t="s">
        <v>56</v>
      </c>
      <c r="L22" s="313" t="s">
        <v>55</v>
      </c>
      <c r="N22" s="525" t="s">
        <v>59</v>
      </c>
      <c r="O22" s="520" t="s">
        <v>58</v>
      </c>
      <c r="Q22" s="198" t="s">
        <v>57</v>
      </c>
      <c r="R22" s="312" t="s">
        <v>56</v>
      </c>
      <c r="S22" s="196" t="s">
        <v>55</v>
      </c>
      <c r="U22" s="525" t="s">
        <v>59</v>
      </c>
      <c r="V22" s="520" t="s">
        <v>58</v>
      </c>
      <c r="X22" s="198" t="s">
        <v>57</v>
      </c>
      <c r="Y22" s="312" t="s">
        <v>56</v>
      </c>
      <c r="Z22" s="198" t="s">
        <v>55</v>
      </c>
      <c r="AB22" s="198" t="s">
        <v>57</v>
      </c>
      <c r="AC22" s="312" t="s">
        <v>56</v>
      </c>
      <c r="AD22" s="196" t="s">
        <v>55</v>
      </c>
      <c r="AF22" s="525" t="s">
        <v>59</v>
      </c>
      <c r="AG22" s="520" t="s">
        <v>58</v>
      </c>
      <c r="AI22" s="525" t="s">
        <v>59</v>
      </c>
      <c r="AJ22" s="520" t="s">
        <v>58</v>
      </c>
      <c r="AL22" s="198" t="s">
        <v>57</v>
      </c>
      <c r="AM22" s="312" t="s">
        <v>56</v>
      </c>
      <c r="AN22" s="196" t="s">
        <v>55</v>
      </c>
      <c r="AP22" s="525" t="s">
        <v>59</v>
      </c>
      <c r="AQ22" s="520" t="s">
        <v>58</v>
      </c>
      <c r="AS22" s="525" t="s">
        <v>59</v>
      </c>
      <c r="AT22" s="520" t="s">
        <v>58</v>
      </c>
      <c r="AY22" s="198" t="s">
        <v>57</v>
      </c>
      <c r="AZ22" s="312" t="s">
        <v>56</v>
      </c>
      <c r="BA22" s="196" t="s">
        <v>55</v>
      </c>
      <c r="BC22" s="198" t="s">
        <v>57</v>
      </c>
      <c r="BD22" s="312" t="s">
        <v>56</v>
      </c>
      <c r="BE22" s="196" t="s">
        <v>55</v>
      </c>
    </row>
    <row r="23" spans="2:57" ht="13.15" x14ac:dyDescent="0.4">
      <c r="B23" s="5"/>
      <c r="D23" s="532"/>
      <c r="E23" s="195"/>
      <c r="F23" s="194" t="s">
        <v>54</v>
      </c>
      <c r="G23" s="194"/>
      <c r="H23" s="193" t="s">
        <v>54</v>
      </c>
      <c r="J23" s="194" t="s">
        <v>54</v>
      </c>
      <c r="K23" s="310"/>
      <c r="L23" s="311" t="s">
        <v>54</v>
      </c>
      <c r="N23" s="526"/>
      <c r="O23" s="521"/>
      <c r="Q23" s="194" t="s">
        <v>54</v>
      </c>
      <c r="R23" s="310"/>
      <c r="S23" s="193" t="s">
        <v>54</v>
      </c>
      <c r="U23" s="526"/>
      <c r="V23" s="521"/>
      <c r="X23" s="194" t="s">
        <v>54</v>
      </c>
      <c r="Y23" s="310"/>
      <c r="Z23" s="194" t="s">
        <v>54</v>
      </c>
      <c r="AB23" s="194" t="s">
        <v>54</v>
      </c>
      <c r="AC23" s="310"/>
      <c r="AD23" s="193" t="s">
        <v>54</v>
      </c>
      <c r="AF23" s="526"/>
      <c r="AG23" s="521"/>
      <c r="AI23" s="526"/>
      <c r="AJ23" s="521"/>
      <c r="AL23" s="194" t="s">
        <v>54</v>
      </c>
      <c r="AM23" s="310"/>
      <c r="AN23" s="193" t="s">
        <v>54</v>
      </c>
      <c r="AP23" s="526"/>
      <c r="AQ23" s="521"/>
      <c r="AS23" s="526"/>
      <c r="AT23" s="521"/>
      <c r="AY23" s="194" t="s">
        <v>54</v>
      </c>
      <c r="AZ23" s="310"/>
      <c r="BA23" s="193" t="s">
        <v>54</v>
      </c>
      <c r="BC23" s="194" t="s">
        <v>54</v>
      </c>
      <c r="BD23" s="310"/>
      <c r="BE23" s="193" t="s">
        <v>54</v>
      </c>
    </row>
    <row r="24" spans="2:57" s="6" customFormat="1" x14ac:dyDescent="0.35">
      <c r="B24" s="6" t="s">
        <v>16</v>
      </c>
      <c r="D24" s="28" t="s">
        <v>15</v>
      </c>
      <c r="E24" s="27"/>
      <c r="F24" s="181">
        <v>1.17</v>
      </c>
      <c r="G24" s="293">
        <v>1</v>
      </c>
      <c r="H24" s="168">
        <f>G24*F24</f>
        <v>1.17</v>
      </c>
      <c r="J24" s="181">
        <f>F24</f>
        <v>1.17</v>
      </c>
      <c r="K24" s="292">
        <v>1</v>
      </c>
      <c r="L24" s="168">
        <f>K24*J24</f>
        <v>1.17</v>
      </c>
      <c r="N24" s="147">
        <f>L24-H24</f>
        <v>0</v>
      </c>
      <c r="O24" s="170">
        <f>IF((H24)=0,"",(N24/H24))</f>
        <v>0</v>
      </c>
      <c r="Q24" s="181">
        <v>1.8290999999999999</v>
      </c>
      <c r="R24" s="292">
        <v>1</v>
      </c>
      <c r="S24" s="168">
        <f>R24*Q24</f>
        <v>1.8290999999999999</v>
      </c>
      <c r="U24" s="147">
        <f>S24-L24</f>
        <v>0.65910000000000002</v>
      </c>
      <c r="V24" s="170">
        <f>IF((L24)=0,"",(U24/L24))</f>
        <v>0.56333333333333335</v>
      </c>
      <c r="X24" s="181">
        <v>1.9211</v>
      </c>
      <c r="Y24" s="292">
        <v>1</v>
      </c>
      <c r="Z24" s="343">
        <f>Y24*X24</f>
        <v>1.9211</v>
      </c>
      <c r="AB24" s="181">
        <f>'App. 2-Z_Tariff 2018'!$D$263</f>
        <v>1.9858</v>
      </c>
      <c r="AC24" s="292">
        <v>1</v>
      </c>
      <c r="AD24" s="168">
        <f>AC24*AB24</f>
        <v>1.9858</v>
      </c>
      <c r="AF24" s="147">
        <f>AD24-Z24</f>
        <v>6.469999999999998E-2</v>
      </c>
      <c r="AG24" s="170">
        <f>IF((Z24)=0,"",(AF24/Z24))</f>
        <v>3.3678621623028461E-2</v>
      </c>
      <c r="AI24" s="147">
        <f>AD24-BA24</f>
        <v>-6.4199999999999813E-2</v>
      </c>
      <c r="AJ24" s="170">
        <f>IF((AD24)=0,"",(AI24/AD24))</f>
        <v>-3.2329539732097803E-2</v>
      </c>
      <c r="AL24" s="181">
        <f>'App. 2-Z_Tariff 2019'!$D$241</f>
        <v>2.0697000000000001</v>
      </c>
      <c r="AM24" s="292">
        <v>1</v>
      </c>
      <c r="AN24" s="168">
        <f>AM24*AL24</f>
        <v>2.0697000000000001</v>
      </c>
      <c r="AP24" s="147">
        <f>AN24-AD24</f>
        <v>8.3900000000000086E-2</v>
      </c>
      <c r="AQ24" s="170">
        <f>IF((AN24)=0,"",(AP24/AN24))</f>
        <v>4.0537275933710239E-2</v>
      </c>
      <c r="AS24" s="147">
        <f>AN24-BE24</f>
        <v>-5.0300000000000011E-2</v>
      </c>
      <c r="AT24" s="170">
        <f>IF((AN24)=0,"",(AS24/AN24))</f>
        <v>-2.4303039087790506E-2</v>
      </c>
      <c r="AY24" s="181">
        <v>2.0499999999999998</v>
      </c>
      <c r="AZ24" s="292">
        <v>1</v>
      </c>
      <c r="BA24" s="168">
        <f>AZ24*AY24</f>
        <v>2.0499999999999998</v>
      </c>
      <c r="BC24" s="181">
        <v>2.12</v>
      </c>
      <c r="BD24" s="292">
        <v>1</v>
      </c>
      <c r="BE24" s="168">
        <f>BD24*BC24</f>
        <v>2.12</v>
      </c>
    </row>
    <row r="25" spans="2:57" s="6" customFormat="1" hidden="1" x14ac:dyDescent="0.35">
      <c r="B25" s="191"/>
      <c r="D25" s="28" t="s">
        <v>91</v>
      </c>
      <c r="E25" s="27"/>
      <c r="F25" s="169"/>
      <c r="G25" s="293"/>
      <c r="H25" s="168"/>
      <c r="J25" s="169"/>
      <c r="K25" s="344">
        <f>K26</f>
        <v>0.12</v>
      </c>
      <c r="L25" s="168">
        <f>K25*J25</f>
        <v>0</v>
      </c>
      <c r="N25" s="147"/>
      <c r="O25" s="170"/>
      <c r="Q25" s="169"/>
      <c r="R25" s="344">
        <f>R26</f>
        <v>0.08</v>
      </c>
      <c r="S25" s="168">
        <f>R25*Q25</f>
        <v>0</v>
      </c>
      <c r="U25" s="147"/>
      <c r="V25" s="170"/>
      <c r="X25" s="169"/>
      <c r="Y25" s="344">
        <f>Y26</f>
        <v>8.5000000000000006E-2</v>
      </c>
      <c r="Z25" s="168">
        <f>Y25*X25</f>
        <v>0</v>
      </c>
      <c r="AB25" s="169"/>
      <c r="AC25" s="344">
        <f>AC26</f>
        <v>8.5000000000000006E-2</v>
      </c>
      <c r="AD25" s="168">
        <f>AC25*AB25</f>
        <v>0</v>
      </c>
      <c r="AF25" s="147"/>
      <c r="AG25" s="170"/>
      <c r="AI25" s="147"/>
      <c r="AJ25" s="170"/>
      <c r="AL25" s="169"/>
      <c r="AM25" s="344">
        <f>AM26</f>
        <v>8.5000000000000006E-2</v>
      </c>
      <c r="AN25" s="168">
        <f>AM25*AL25</f>
        <v>0</v>
      </c>
      <c r="AP25" s="147"/>
      <c r="AQ25" s="170"/>
      <c r="AS25" s="147"/>
      <c r="AT25" s="170"/>
      <c r="AY25" s="169"/>
      <c r="AZ25" s="344">
        <f>AZ26</f>
        <v>8.5000000000000006E-2</v>
      </c>
      <c r="BA25" s="168">
        <f>AZ25*AY25</f>
        <v>0</v>
      </c>
      <c r="BC25" s="169"/>
      <c r="BD25" s="344">
        <f>BD26</f>
        <v>8.5000000000000006E-2</v>
      </c>
      <c r="BE25" s="168">
        <f>BD25*BC25</f>
        <v>0</v>
      </c>
    </row>
    <row r="26" spans="2:57" s="6" customFormat="1" x14ac:dyDescent="0.35">
      <c r="B26" s="6" t="s">
        <v>14</v>
      </c>
      <c r="D26" s="28" t="s">
        <v>91</v>
      </c>
      <c r="E26" s="27"/>
      <c r="F26" s="169">
        <v>18.104199999999999</v>
      </c>
      <c r="G26" s="344">
        <f>G$19</f>
        <v>0.19</v>
      </c>
      <c r="H26" s="168">
        <f>G26*F26</f>
        <v>3.4397979999999997</v>
      </c>
      <c r="J26" s="169">
        <f>F26</f>
        <v>18.104199999999999</v>
      </c>
      <c r="K26" s="344">
        <f>K$19</f>
        <v>0.12</v>
      </c>
      <c r="L26" s="168">
        <f>K26*J26</f>
        <v>2.1725039999999995</v>
      </c>
      <c r="N26" s="147">
        <f t="shared" ref="N26:N41" si="0">L26-H26</f>
        <v>-1.2672940000000001</v>
      </c>
      <c r="O26" s="170">
        <f t="shared" ref="O26:O41" si="1">IF((H26)=0,"",(N26/H26))</f>
        <v>-0.36842105263157904</v>
      </c>
      <c r="Q26" s="169">
        <v>28.259</v>
      </c>
      <c r="R26" s="344">
        <f>R$19</f>
        <v>0.08</v>
      </c>
      <c r="S26" s="168">
        <f>R26*Q26</f>
        <v>2.2607200000000001</v>
      </c>
      <c r="U26" s="147">
        <f t="shared" ref="U26:U49" si="2">S26-L26</f>
        <v>8.8216000000000516E-2</v>
      </c>
      <c r="V26" s="170">
        <f t="shared" ref="V26:V49" si="3">IF((L26)=0,"",(U26/L26))</f>
        <v>4.0605678976885905E-2</v>
      </c>
      <c r="X26" s="169">
        <v>29.666399999999999</v>
      </c>
      <c r="Y26" s="344">
        <f>Y$19</f>
        <v>8.5000000000000006E-2</v>
      </c>
      <c r="Z26" s="343">
        <f>Y26*X26</f>
        <v>2.5216440000000002</v>
      </c>
      <c r="AB26" s="169">
        <f>'App. 2-Z_Tariff 2018'!$D$264</f>
        <v>30.683299999999999</v>
      </c>
      <c r="AC26" s="344">
        <f>AC$19</f>
        <v>8.5000000000000006E-2</v>
      </c>
      <c r="AD26" s="168">
        <f>AC26*AB26</f>
        <v>2.6080805000000002</v>
      </c>
      <c r="AF26" s="147">
        <f t="shared" ref="AF26:AF49" si="4">AD26-Z26</f>
        <v>8.6436500000000027E-2</v>
      </c>
      <c r="AG26" s="170">
        <f t="shared" ref="AG26:AG49" si="5">IF((Z26)=0,"",(AF26/Z26))</f>
        <v>3.4277836205269266E-2</v>
      </c>
      <c r="AI26" s="147">
        <f t="shared" ref="AI26:AI47" si="6">AD26-BA26</f>
        <v>-7.9985000000000195E-2</v>
      </c>
      <c r="AJ26" s="170">
        <f t="shared" ref="AJ26:AJ47" si="7">IF((AD26)=0,"",(AI26/AD26))</f>
        <v>-3.0668148471644258E-2</v>
      </c>
      <c r="AL26" s="169">
        <f>'App. 2-Z_Tariff 2019'!$D$242</f>
        <v>31.911799999999999</v>
      </c>
      <c r="AM26" s="344">
        <f>AM$19</f>
        <v>8.5000000000000006E-2</v>
      </c>
      <c r="AN26" s="168">
        <f>AM26*AL26</f>
        <v>2.7125030000000003</v>
      </c>
      <c r="AP26" s="147">
        <f t="shared" ref="AP26:AP47" si="8">AN26-AD26</f>
        <v>0.10442250000000008</v>
      </c>
      <c r="AQ26" s="170">
        <f t="shared" ref="AQ26:AQ47" si="9">IF((AN26)=0,"",(AP26/AN26))</f>
        <v>3.8496731616518051E-2</v>
      </c>
      <c r="AS26" s="147">
        <f t="shared" ref="AS26:AS47" si="10">AN26-BE26</f>
        <v>-6.4157999999999937E-2</v>
      </c>
      <c r="AT26" s="170">
        <f t="shared" ref="AT26:AT47" si="11">IF((AN26)=0,"",(AS26/AN26))</f>
        <v>-2.3652692734349022E-2</v>
      </c>
      <c r="AY26" s="169">
        <v>31.624300000000002</v>
      </c>
      <c r="AZ26" s="344">
        <f>AZ$19</f>
        <v>8.5000000000000006E-2</v>
      </c>
      <c r="BA26" s="168">
        <f>AZ26*AY26</f>
        <v>2.6880655000000004</v>
      </c>
      <c r="BC26" s="169">
        <v>32.666600000000003</v>
      </c>
      <c r="BD26" s="344">
        <f>BD$19</f>
        <v>8.5000000000000006E-2</v>
      </c>
      <c r="BE26" s="168">
        <f>BD26*BC26</f>
        <v>2.7766610000000003</v>
      </c>
    </row>
    <row r="27" spans="2:57" s="6" customFormat="1" hidden="1" x14ac:dyDescent="0.35">
      <c r="B27" s="226" t="str">
        <f>'App.2-W_(Resi)'!B28</f>
        <v>2015 Oct-Dec Recovery</v>
      </c>
      <c r="D27" s="28" t="s">
        <v>15</v>
      </c>
      <c r="E27" s="27"/>
      <c r="F27" s="169"/>
      <c r="G27" s="293"/>
      <c r="H27" s="168"/>
      <c r="J27" s="169">
        <v>0</v>
      </c>
      <c r="K27" s="344">
        <v>1</v>
      </c>
      <c r="L27" s="168">
        <f>K27*J27</f>
        <v>0</v>
      </c>
      <c r="N27" s="147">
        <f t="shared" si="0"/>
        <v>0</v>
      </c>
      <c r="O27" s="170" t="str">
        <f t="shared" si="1"/>
        <v/>
      </c>
      <c r="Q27" s="169">
        <v>0.16</v>
      </c>
      <c r="R27" s="344">
        <v>1</v>
      </c>
      <c r="S27" s="168">
        <f>R27*Q27</f>
        <v>0.16</v>
      </c>
      <c r="U27" s="147">
        <f t="shared" si="2"/>
        <v>0.16</v>
      </c>
      <c r="V27" s="170" t="str">
        <f t="shared" si="3"/>
        <v/>
      </c>
      <c r="X27" s="169">
        <v>0</v>
      </c>
      <c r="Y27" s="344">
        <v>1</v>
      </c>
      <c r="Z27" s="343">
        <f>Y27*X27</f>
        <v>0</v>
      </c>
      <c r="AB27" s="169"/>
      <c r="AC27" s="344">
        <v>1</v>
      </c>
      <c r="AD27" s="343">
        <f>AC27*AB27</f>
        <v>0</v>
      </c>
      <c r="AF27" s="147">
        <f t="shared" si="4"/>
        <v>0</v>
      </c>
      <c r="AG27" s="225" t="str">
        <f t="shared" si="5"/>
        <v/>
      </c>
      <c r="AI27" s="147">
        <f t="shared" si="6"/>
        <v>0</v>
      </c>
      <c r="AJ27" s="225" t="str">
        <f t="shared" si="7"/>
        <v/>
      </c>
      <c r="AL27" s="169"/>
      <c r="AM27" s="344">
        <v>1</v>
      </c>
      <c r="AN27" s="343">
        <f>AM27*AL27</f>
        <v>0</v>
      </c>
      <c r="AP27" s="147">
        <f t="shared" si="8"/>
        <v>0</v>
      </c>
      <c r="AQ27" s="225" t="str">
        <f t="shared" si="9"/>
        <v/>
      </c>
      <c r="AS27" s="147">
        <f t="shared" si="10"/>
        <v>0</v>
      </c>
      <c r="AT27" s="225" t="str">
        <f t="shared" si="11"/>
        <v/>
      </c>
      <c r="AY27" s="169">
        <v>0</v>
      </c>
      <c r="AZ27" s="344">
        <v>1</v>
      </c>
      <c r="BA27" s="343">
        <f>AZ27*AY27</f>
        <v>0</v>
      </c>
      <c r="BC27" s="169">
        <v>0</v>
      </c>
      <c r="BD27" s="344">
        <v>1</v>
      </c>
      <c r="BE27" s="343">
        <f>BD27*BC27</f>
        <v>0</v>
      </c>
    </row>
    <row r="28" spans="2:57" s="7" customFormat="1" ht="13.15" x14ac:dyDescent="0.35">
      <c r="B28" s="189" t="s">
        <v>50</v>
      </c>
      <c r="C28" s="165"/>
      <c r="D28" s="188"/>
      <c r="E28" s="165"/>
      <c r="F28" s="187"/>
      <c r="G28" s="308"/>
      <c r="H28" s="183">
        <f>SUM(H24:H27)</f>
        <v>4.6097979999999996</v>
      </c>
      <c r="I28" s="172"/>
      <c r="J28" s="185"/>
      <c r="K28" s="347"/>
      <c r="L28" s="183">
        <f>SUM(L24:L27)</f>
        <v>3.3425039999999995</v>
      </c>
      <c r="M28" s="172"/>
      <c r="N28" s="161">
        <f t="shared" si="0"/>
        <v>-1.2672940000000001</v>
      </c>
      <c r="O28" s="160">
        <f t="shared" si="1"/>
        <v>-0.27491313068381745</v>
      </c>
      <c r="Q28" s="185"/>
      <c r="R28" s="347"/>
      <c r="S28" s="183">
        <f>SUM(S24:S27)</f>
        <v>4.2498199999999997</v>
      </c>
      <c r="T28" s="172"/>
      <c r="U28" s="161">
        <f t="shared" si="2"/>
        <v>0.90731600000000023</v>
      </c>
      <c r="V28" s="160">
        <f t="shared" si="3"/>
        <v>0.27144799228362937</v>
      </c>
      <c r="X28" s="185"/>
      <c r="Y28" s="347"/>
      <c r="Z28" s="348">
        <f>SUM(Z24:Z27)</f>
        <v>4.4427440000000002</v>
      </c>
      <c r="AA28" s="172"/>
      <c r="AB28" s="185"/>
      <c r="AC28" s="347"/>
      <c r="AD28" s="183">
        <f>SUM(AD24:AD27)</f>
        <v>4.5938805</v>
      </c>
      <c r="AE28" s="172"/>
      <c r="AF28" s="161">
        <f t="shared" si="4"/>
        <v>0.15113649999999978</v>
      </c>
      <c r="AG28" s="160">
        <f t="shared" si="5"/>
        <v>3.4018728065357759E-2</v>
      </c>
      <c r="AI28" s="161">
        <f t="shared" si="6"/>
        <v>-0.14418500000000023</v>
      </c>
      <c r="AJ28" s="160">
        <f t="shared" si="7"/>
        <v>-3.1386319256672048E-2</v>
      </c>
      <c r="AL28" s="185"/>
      <c r="AM28" s="347"/>
      <c r="AN28" s="183">
        <f>SUM(AN24:AN27)</f>
        <v>4.7822030000000009</v>
      </c>
      <c r="AO28" s="172"/>
      <c r="AP28" s="161">
        <f t="shared" si="8"/>
        <v>0.18832250000000084</v>
      </c>
      <c r="AQ28" s="160">
        <f t="shared" si="9"/>
        <v>3.937986321366968E-2</v>
      </c>
      <c r="AS28" s="161">
        <f t="shared" si="10"/>
        <v>-0.11445799999999906</v>
      </c>
      <c r="AT28" s="160">
        <f t="shared" si="11"/>
        <v>-2.3934157542036389E-2</v>
      </c>
      <c r="AY28" s="185"/>
      <c r="AZ28" s="347"/>
      <c r="BA28" s="183">
        <f>SUM(BA24:BA27)</f>
        <v>4.7380655000000003</v>
      </c>
      <c r="BB28" s="172"/>
      <c r="BC28" s="185"/>
      <c r="BD28" s="347"/>
      <c r="BE28" s="183">
        <f>SUM(BE24:BE27)</f>
        <v>4.8966609999999999</v>
      </c>
    </row>
    <row r="29" spans="2:57" s="6" customFormat="1" ht="25.5" hidden="1" x14ac:dyDescent="0.35">
      <c r="B29" s="180" t="s">
        <v>49</v>
      </c>
      <c r="D29" s="28" t="s">
        <v>91</v>
      </c>
      <c r="E29" s="27"/>
      <c r="F29" s="169">
        <v>0.37790000000000001</v>
      </c>
      <c r="G29" s="344">
        <f>G$19</f>
        <v>0.19</v>
      </c>
      <c r="H29" s="168">
        <f t="shared" ref="H29:H35" si="12">G29*F29</f>
        <v>7.1801000000000004E-2</v>
      </c>
      <c r="J29" s="169">
        <v>0.37790000000000001</v>
      </c>
      <c r="K29" s="344">
        <f t="shared" ref="K29:K34" si="13">K$19</f>
        <v>0.12</v>
      </c>
      <c r="L29" s="168">
        <f t="shared" ref="L29:L35" si="14">K29*J29</f>
        <v>4.5347999999999999E-2</v>
      </c>
      <c r="N29" s="147">
        <f t="shared" si="0"/>
        <v>-2.6453000000000004E-2</v>
      </c>
      <c r="O29" s="170">
        <f t="shared" si="1"/>
        <v>-0.36842105263157898</v>
      </c>
      <c r="Q29" s="169">
        <v>0</v>
      </c>
      <c r="R29" s="344">
        <f t="shared" ref="R29:R34" si="15">R$19</f>
        <v>0.08</v>
      </c>
      <c r="S29" s="168">
        <f t="shared" ref="S29:S35" si="16">R29*Q29</f>
        <v>0</v>
      </c>
      <c r="U29" s="147">
        <f t="shared" si="2"/>
        <v>-4.5347999999999999E-2</v>
      </c>
      <c r="V29" s="170">
        <f t="shared" si="3"/>
        <v>-1</v>
      </c>
      <c r="X29" s="169">
        <v>0</v>
      </c>
      <c r="Y29" s="344">
        <f t="shared" ref="Y29:Y34" si="17">Y$19</f>
        <v>8.5000000000000006E-2</v>
      </c>
      <c r="Z29" s="343">
        <f t="shared" ref="Z29:Z35" si="18">Y29*X29</f>
        <v>0</v>
      </c>
      <c r="AB29" s="169">
        <v>0</v>
      </c>
      <c r="AC29" s="344">
        <f t="shared" ref="AC29:AC34" si="19">AC$19</f>
        <v>8.5000000000000006E-2</v>
      </c>
      <c r="AD29" s="168">
        <f t="shared" ref="AD29:AD35" si="20">AC29*AB29</f>
        <v>0</v>
      </c>
      <c r="AF29" s="147">
        <f t="shared" si="4"/>
        <v>0</v>
      </c>
      <c r="AG29" s="170" t="str">
        <f t="shared" si="5"/>
        <v/>
      </c>
      <c r="AI29" s="147">
        <f t="shared" si="6"/>
        <v>0</v>
      </c>
      <c r="AJ29" s="170" t="str">
        <f t="shared" si="7"/>
        <v/>
      </c>
      <c r="AL29" s="169">
        <v>0</v>
      </c>
      <c r="AM29" s="344">
        <f t="shared" ref="AM29:AM34" si="21">AM$19</f>
        <v>8.5000000000000006E-2</v>
      </c>
      <c r="AN29" s="168">
        <f t="shared" ref="AN29:AN35" si="22">AM29*AL29</f>
        <v>0</v>
      </c>
      <c r="AP29" s="147">
        <f t="shared" si="8"/>
        <v>0</v>
      </c>
      <c r="AQ29" s="170" t="str">
        <f t="shared" si="9"/>
        <v/>
      </c>
      <c r="AS29" s="147">
        <f t="shared" si="10"/>
        <v>0</v>
      </c>
      <c r="AT29" s="170" t="str">
        <f t="shared" si="11"/>
        <v/>
      </c>
      <c r="AY29" s="169">
        <f t="shared" ref="AY29:AY35" si="23">AB29</f>
        <v>0</v>
      </c>
      <c r="AZ29" s="344">
        <f t="shared" ref="AZ29:AZ34" si="24">AZ$19</f>
        <v>8.5000000000000006E-2</v>
      </c>
      <c r="BA29" s="168">
        <f t="shared" ref="BA29:BA35" si="25">AZ29*AY29</f>
        <v>0</v>
      </c>
      <c r="BC29" s="169">
        <f>AY29</f>
        <v>0</v>
      </c>
      <c r="BD29" s="344">
        <f t="shared" ref="BD29:BD34" si="26">BD$19</f>
        <v>8.5000000000000006E-2</v>
      </c>
      <c r="BE29" s="168">
        <f t="shared" ref="BE29:BE35" si="27">BD29*BC29</f>
        <v>0</v>
      </c>
    </row>
    <row r="30" spans="2:57" s="6" customFormat="1" ht="25.5" x14ac:dyDescent="0.35">
      <c r="B30" s="180" t="s">
        <v>46</v>
      </c>
      <c r="D30" s="28" t="s">
        <v>91</v>
      </c>
      <c r="E30" s="27"/>
      <c r="F30" s="169"/>
      <c r="G30" s="293"/>
      <c r="H30" s="168">
        <f t="shared" si="12"/>
        <v>0</v>
      </c>
      <c r="I30" s="179"/>
      <c r="J30" s="169"/>
      <c r="K30" s="344">
        <f t="shared" si="13"/>
        <v>0.12</v>
      </c>
      <c r="L30" s="168">
        <f t="shared" si="14"/>
        <v>0</v>
      </c>
      <c r="M30" s="178"/>
      <c r="N30" s="147">
        <f t="shared" si="0"/>
        <v>0</v>
      </c>
      <c r="O30" s="170" t="str">
        <f t="shared" si="1"/>
        <v/>
      </c>
      <c r="Q30" s="169">
        <v>0.22483805051868117</v>
      </c>
      <c r="R30" s="344">
        <f t="shared" si="15"/>
        <v>0.08</v>
      </c>
      <c r="S30" s="168">
        <f t="shared" si="16"/>
        <v>1.7987044041494493E-2</v>
      </c>
      <c r="T30" s="178"/>
      <c r="U30" s="147">
        <f t="shared" si="2"/>
        <v>1.7987044041494493E-2</v>
      </c>
      <c r="V30" s="170" t="str">
        <f t="shared" si="3"/>
        <v/>
      </c>
      <c r="X30" s="169">
        <f>Q30</f>
        <v>0.22483805051868117</v>
      </c>
      <c r="Y30" s="344">
        <f t="shared" si="17"/>
        <v>8.5000000000000006E-2</v>
      </c>
      <c r="Z30" s="343">
        <f t="shared" si="18"/>
        <v>1.9111234294087901E-2</v>
      </c>
      <c r="AA30" s="304"/>
      <c r="AB30" s="169">
        <f>X30</f>
        <v>0.22483805051868117</v>
      </c>
      <c r="AC30" s="344">
        <f t="shared" si="19"/>
        <v>8.5000000000000006E-2</v>
      </c>
      <c r="AD30" s="168">
        <f t="shared" si="20"/>
        <v>1.9111234294087901E-2</v>
      </c>
      <c r="AE30" s="178"/>
      <c r="AF30" s="147">
        <f t="shared" si="4"/>
        <v>0</v>
      </c>
      <c r="AG30" s="170">
        <f t="shared" si="5"/>
        <v>0</v>
      </c>
      <c r="AI30" s="147">
        <f t="shared" si="6"/>
        <v>0</v>
      </c>
      <c r="AJ30" s="170">
        <f t="shared" si="7"/>
        <v>0</v>
      </c>
      <c r="AL30" s="169">
        <f>AB30</f>
        <v>0.22483805051868117</v>
      </c>
      <c r="AM30" s="344">
        <f t="shared" si="21"/>
        <v>8.5000000000000006E-2</v>
      </c>
      <c r="AN30" s="168">
        <f t="shared" si="22"/>
        <v>1.9111234294087901E-2</v>
      </c>
      <c r="AO30" s="178"/>
      <c r="AP30" s="147">
        <f t="shared" si="8"/>
        <v>0</v>
      </c>
      <c r="AQ30" s="170">
        <f t="shared" si="9"/>
        <v>0</v>
      </c>
      <c r="AS30" s="147">
        <f t="shared" si="10"/>
        <v>0</v>
      </c>
      <c r="AT30" s="170">
        <f t="shared" si="11"/>
        <v>0</v>
      </c>
      <c r="AY30" s="169">
        <f t="shared" si="23"/>
        <v>0.22483805051868117</v>
      </c>
      <c r="AZ30" s="344">
        <f t="shared" si="24"/>
        <v>8.5000000000000006E-2</v>
      </c>
      <c r="BA30" s="168">
        <f t="shared" si="25"/>
        <v>1.9111234294087901E-2</v>
      </c>
      <c r="BB30" s="178"/>
      <c r="BC30" s="169">
        <v>0.22483805051868117</v>
      </c>
      <c r="BD30" s="344">
        <f t="shared" si="26"/>
        <v>8.5000000000000006E-2</v>
      </c>
      <c r="BE30" s="168">
        <f t="shared" si="27"/>
        <v>1.9111234294087901E-2</v>
      </c>
    </row>
    <row r="31" spans="2:57" s="6" customFormat="1" ht="25.5" x14ac:dyDescent="0.35">
      <c r="B31" s="180" t="s">
        <v>47</v>
      </c>
      <c r="D31" s="28" t="s">
        <v>91</v>
      </c>
      <c r="E31" s="27"/>
      <c r="F31" s="169"/>
      <c r="G31" s="293"/>
      <c r="H31" s="168">
        <f t="shared" si="12"/>
        <v>0</v>
      </c>
      <c r="I31" s="179"/>
      <c r="J31" s="169"/>
      <c r="K31" s="344">
        <f t="shared" si="13"/>
        <v>0.12</v>
      </c>
      <c r="L31" s="168">
        <f t="shared" si="14"/>
        <v>0</v>
      </c>
      <c r="M31" s="178"/>
      <c r="N31" s="147">
        <f t="shared" si="0"/>
        <v>0</v>
      </c>
      <c r="O31" s="170" t="str">
        <f t="shared" si="1"/>
        <v/>
      </c>
      <c r="Q31" s="169">
        <v>0.48214249031291168</v>
      </c>
      <c r="R31" s="344">
        <f t="shared" si="15"/>
        <v>0.08</v>
      </c>
      <c r="S31" s="168">
        <f t="shared" si="16"/>
        <v>3.8571399225032936E-2</v>
      </c>
      <c r="T31" s="178"/>
      <c r="U31" s="147">
        <f t="shared" si="2"/>
        <v>3.8571399225032936E-2</v>
      </c>
      <c r="V31" s="170" t="str">
        <f t="shared" si="3"/>
        <v/>
      </c>
      <c r="X31" s="169">
        <f>Q31</f>
        <v>0.48214249031291168</v>
      </c>
      <c r="Y31" s="344">
        <f t="shared" si="17"/>
        <v>8.5000000000000006E-2</v>
      </c>
      <c r="Z31" s="343">
        <f t="shared" si="18"/>
        <v>4.0982111676597495E-2</v>
      </c>
      <c r="AA31" s="304"/>
      <c r="AB31" s="169">
        <f>X31</f>
        <v>0.48214249031291168</v>
      </c>
      <c r="AC31" s="344">
        <f t="shared" si="19"/>
        <v>8.5000000000000006E-2</v>
      </c>
      <c r="AD31" s="168">
        <f t="shared" si="20"/>
        <v>4.0982111676597495E-2</v>
      </c>
      <c r="AE31" s="178"/>
      <c r="AF31" s="147">
        <f t="shared" si="4"/>
        <v>0</v>
      </c>
      <c r="AG31" s="170">
        <f t="shared" si="5"/>
        <v>0</v>
      </c>
      <c r="AI31" s="147">
        <f t="shared" si="6"/>
        <v>0</v>
      </c>
      <c r="AJ31" s="170">
        <f t="shared" si="7"/>
        <v>0</v>
      </c>
      <c r="AL31" s="169">
        <f>AB31</f>
        <v>0.48214249031291168</v>
      </c>
      <c r="AM31" s="344">
        <f t="shared" si="21"/>
        <v>8.5000000000000006E-2</v>
      </c>
      <c r="AN31" s="168">
        <f t="shared" si="22"/>
        <v>4.0982111676597495E-2</v>
      </c>
      <c r="AO31" s="178"/>
      <c r="AP31" s="147">
        <f t="shared" si="8"/>
        <v>0</v>
      </c>
      <c r="AQ31" s="170">
        <f t="shared" si="9"/>
        <v>0</v>
      </c>
      <c r="AS31" s="147">
        <f t="shared" si="10"/>
        <v>0</v>
      </c>
      <c r="AT31" s="170">
        <f t="shared" si="11"/>
        <v>0</v>
      </c>
      <c r="AY31" s="169">
        <f t="shared" si="23"/>
        <v>0.48214249031291168</v>
      </c>
      <c r="AZ31" s="344">
        <f t="shared" si="24"/>
        <v>8.5000000000000006E-2</v>
      </c>
      <c r="BA31" s="168">
        <f t="shared" si="25"/>
        <v>4.0982111676597495E-2</v>
      </c>
      <c r="BB31" s="178"/>
      <c r="BC31" s="169">
        <f>AY31</f>
        <v>0.48214249031291168</v>
      </c>
      <c r="BD31" s="344">
        <f t="shared" si="26"/>
        <v>8.5000000000000006E-2</v>
      </c>
      <c r="BE31" s="168">
        <f t="shared" si="27"/>
        <v>4.0982111676597495E-2</v>
      </c>
    </row>
    <row r="32" spans="2:57" s="6" customFormat="1" ht="38.25" x14ac:dyDescent="0.35">
      <c r="B32" s="180" t="str">
        <f>'App.2-W_(Resi)'!B31</f>
        <v>Deferral &amp; Variance Accounts Disposition Rate Rider for Group 2 DVAs (2015)</v>
      </c>
      <c r="D32" s="28" t="s">
        <v>91</v>
      </c>
      <c r="E32" s="27"/>
      <c r="F32" s="169"/>
      <c r="G32" s="293"/>
      <c r="H32" s="168">
        <f t="shared" si="12"/>
        <v>0</v>
      </c>
      <c r="I32" s="179"/>
      <c r="J32" s="169"/>
      <c r="K32" s="344">
        <f t="shared" si="13"/>
        <v>0.12</v>
      </c>
      <c r="L32" s="168">
        <f t="shared" si="14"/>
        <v>0</v>
      </c>
      <c r="M32" s="178"/>
      <c r="N32" s="147">
        <f t="shared" si="0"/>
        <v>0</v>
      </c>
      <c r="O32" s="170" t="str">
        <f t="shared" si="1"/>
        <v/>
      </c>
      <c r="Q32" s="169">
        <v>2.4211670032367284E-2</v>
      </c>
      <c r="R32" s="344">
        <f t="shared" si="15"/>
        <v>0.08</v>
      </c>
      <c r="S32" s="168">
        <f t="shared" si="16"/>
        <v>1.9369336025893827E-3</v>
      </c>
      <c r="T32" s="178"/>
      <c r="U32" s="147">
        <f t="shared" si="2"/>
        <v>1.9369336025893827E-3</v>
      </c>
      <c r="V32" s="170" t="str">
        <f t="shared" si="3"/>
        <v/>
      </c>
      <c r="X32" s="169">
        <f>Q32</f>
        <v>2.4211670032367284E-2</v>
      </c>
      <c r="Y32" s="344">
        <f t="shared" si="17"/>
        <v>8.5000000000000006E-2</v>
      </c>
      <c r="Z32" s="343">
        <f t="shared" si="18"/>
        <v>2.0579919527512194E-3</v>
      </c>
      <c r="AA32" s="304"/>
      <c r="AB32" s="169">
        <f>X32</f>
        <v>2.4211670032367284E-2</v>
      </c>
      <c r="AC32" s="344">
        <f t="shared" si="19"/>
        <v>8.5000000000000006E-2</v>
      </c>
      <c r="AD32" s="168">
        <f t="shared" si="20"/>
        <v>2.0579919527512194E-3</v>
      </c>
      <c r="AE32" s="178"/>
      <c r="AF32" s="147">
        <f t="shared" si="4"/>
        <v>0</v>
      </c>
      <c r="AG32" s="170">
        <f t="shared" si="5"/>
        <v>0</v>
      </c>
      <c r="AI32" s="147">
        <f t="shared" si="6"/>
        <v>0</v>
      </c>
      <c r="AJ32" s="170">
        <f t="shared" si="7"/>
        <v>0</v>
      </c>
      <c r="AL32" s="169">
        <f>AB32</f>
        <v>2.4211670032367284E-2</v>
      </c>
      <c r="AM32" s="344">
        <f t="shared" si="21"/>
        <v>8.5000000000000006E-2</v>
      </c>
      <c r="AN32" s="168">
        <f t="shared" si="22"/>
        <v>2.0579919527512194E-3</v>
      </c>
      <c r="AO32" s="178"/>
      <c r="AP32" s="147">
        <f t="shared" si="8"/>
        <v>0</v>
      </c>
      <c r="AQ32" s="170">
        <f t="shared" si="9"/>
        <v>0</v>
      </c>
      <c r="AS32" s="147">
        <f t="shared" si="10"/>
        <v>0</v>
      </c>
      <c r="AT32" s="170">
        <f t="shared" si="11"/>
        <v>0</v>
      </c>
      <c r="AY32" s="169">
        <f t="shared" si="23"/>
        <v>2.4211670032367284E-2</v>
      </c>
      <c r="AZ32" s="344">
        <f t="shared" si="24"/>
        <v>8.5000000000000006E-2</v>
      </c>
      <c r="BA32" s="168">
        <f t="shared" si="25"/>
        <v>2.0579919527512194E-3</v>
      </c>
      <c r="BB32" s="178"/>
      <c r="BC32" s="169">
        <f>AY32</f>
        <v>2.4211670032367284E-2</v>
      </c>
      <c r="BD32" s="344">
        <f t="shared" si="26"/>
        <v>8.5000000000000006E-2</v>
      </c>
      <c r="BE32" s="168">
        <f t="shared" si="27"/>
        <v>2.0579919527512194E-3</v>
      </c>
    </row>
    <row r="33" spans="2:57" s="6" customFormat="1" ht="25.5" x14ac:dyDescent="0.35">
      <c r="B33" s="180" t="s">
        <v>45</v>
      </c>
      <c r="D33" s="28" t="s">
        <v>91</v>
      </c>
      <c r="E33" s="27"/>
      <c r="F33" s="169"/>
      <c r="G33" s="293"/>
      <c r="H33" s="168">
        <f t="shared" si="12"/>
        <v>0</v>
      </c>
      <c r="I33" s="179"/>
      <c r="J33" s="169"/>
      <c r="K33" s="344">
        <f t="shared" si="13"/>
        <v>0.12</v>
      </c>
      <c r="L33" s="168">
        <f t="shared" si="14"/>
        <v>0</v>
      </c>
      <c r="M33" s="178"/>
      <c r="N33" s="147">
        <f t="shared" si="0"/>
        <v>0</v>
      </c>
      <c r="O33" s="170" t="str">
        <f t="shared" si="1"/>
        <v/>
      </c>
      <c r="Q33" s="169">
        <v>0.48214249031291168</v>
      </c>
      <c r="R33" s="344">
        <f t="shared" si="15"/>
        <v>0.08</v>
      </c>
      <c r="S33" s="168">
        <f t="shared" si="16"/>
        <v>3.8571399225032936E-2</v>
      </c>
      <c r="T33" s="178"/>
      <c r="U33" s="147">
        <f t="shared" si="2"/>
        <v>3.8571399225032936E-2</v>
      </c>
      <c r="V33" s="170" t="str">
        <f t="shared" si="3"/>
        <v/>
      </c>
      <c r="X33" s="169">
        <v>0</v>
      </c>
      <c r="Y33" s="344">
        <f t="shared" si="17"/>
        <v>8.5000000000000006E-2</v>
      </c>
      <c r="Z33" s="343">
        <f t="shared" si="18"/>
        <v>0</v>
      </c>
      <c r="AA33" s="304"/>
      <c r="AB33" s="169">
        <f>'App. 2-Z_Tariff 2018'!D268+'App. 2-Z_Tariff 2018'!D269</f>
        <v>-0.65169999999999995</v>
      </c>
      <c r="AC33" s="344">
        <f t="shared" si="19"/>
        <v>8.5000000000000006E-2</v>
      </c>
      <c r="AD33" s="168">
        <f t="shared" si="20"/>
        <v>-5.5394499999999999E-2</v>
      </c>
      <c r="AE33" s="178"/>
      <c r="AF33" s="147">
        <f t="shared" si="4"/>
        <v>-5.5394499999999999E-2</v>
      </c>
      <c r="AG33" s="170" t="str">
        <f t="shared" si="5"/>
        <v/>
      </c>
      <c r="AI33" s="147">
        <f t="shared" si="6"/>
        <v>0</v>
      </c>
      <c r="AJ33" s="170">
        <f t="shared" si="7"/>
        <v>0</v>
      </c>
      <c r="AL33" s="169"/>
      <c r="AM33" s="344">
        <f t="shared" si="21"/>
        <v>8.5000000000000006E-2</v>
      </c>
      <c r="AN33" s="168">
        <f t="shared" si="22"/>
        <v>0</v>
      </c>
      <c r="AO33" s="178"/>
      <c r="AP33" s="147">
        <f t="shared" si="8"/>
        <v>5.5394499999999999E-2</v>
      </c>
      <c r="AQ33" s="170" t="str">
        <f t="shared" si="9"/>
        <v/>
      </c>
      <c r="AS33" s="147">
        <f t="shared" si="10"/>
        <v>5.5394499999999999E-2</v>
      </c>
      <c r="AT33" s="170" t="str">
        <f t="shared" si="11"/>
        <v/>
      </c>
      <c r="AY33" s="169">
        <f t="shared" si="23"/>
        <v>-0.65169999999999995</v>
      </c>
      <c r="AZ33" s="344">
        <f t="shared" si="24"/>
        <v>8.5000000000000006E-2</v>
      </c>
      <c r="BA33" s="168">
        <f t="shared" si="25"/>
        <v>-5.5394499999999999E-2</v>
      </c>
      <c r="BB33" s="178"/>
      <c r="BC33" s="169">
        <f>AY33</f>
        <v>-0.65169999999999995</v>
      </c>
      <c r="BD33" s="344">
        <f t="shared" si="26"/>
        <v>8.5000000000000006E-2</v>
      </c>
      <c r="BE33" s="168">
        <f t="shared" si="27"/>
        <v>-5.5394499999999999E-2</v>
      </c>
    </row>
    <row r="34" spans="2:57" s="6" customFormat="1" ht="25.5" x14ac:dyDescent="0.35">
      <c r="B34" s="180" t="s">
        <v>44</v>
      </c>
      <c r="D34" s="28" t="s">
        <v>91</v>
      </c>
      <c r="E34" s="27"/>
      <c r="F34" s="169"/>
      <c r="G34" s="293"/>
      <c r="H34" s="168">
        <f t="shared" si="12"/>
        <v>0</v>
      </c>
      <c r="I34" s="179"/>
      <c r="J34" s="169"/>
      <c r="K34" s="344">
        <f t="shared" si="13"/>
        <v>0.12</v>
      </c>
      <c r="L34" s="168">
        <f t="shared" si="14"/>
        <v>0</v>
      </c>
      <c r="M34" s="178"/>
      <c r="N34" s="147">
        <f t="shared" si="0"/>
        <v>0</v>
      </c>
      <c r="O34" s="170" t="str">
        <f t="shared" si="1"/>
        <v/>
      </c>
      <c r="Q34" s="169">
        <v>2.4211670032367284E-2</v>
      </c>
      <c r="R34" s="344">
        <f t="shared" si="15"/>
        <v>0.08</v>
      </c>
      <c r="S34" s="168">
        <f t="shared" si="16"/>
        <v>1.9369336025893827E-3</v>
      </c>
      <c r="T34" s="178"/>
      <c r="U34" s="147">
        <f t="shared" si="2"/>
        <v>1.9369336025893827E-3</v>
      </c>
      <c r="V34" s="170" t="str">
        <f t="shared" si="3"/>
        <v/>
      </c>
      <c r="X34" s="169">
        <v>0</v>
      </c>
      <c r="Y34" s="344">
        <f t="shared" si="17"/>
        <v>8.5000000000000006E-2</v>
      </c>
      <c r="Z34" s="343">
        <f t="shared" si="18"/>
        <v>0</v>
      </c>
      <c r="AA34" s="304"/>
      <c r="AB34" s="169">
        <f>'App. 2-Z_Tariff 2018'!D270</f>
        <v>-1.9E-3</v>
      </c>
      <c r="AC34" s="344">
        <f t="shared" si="19"/>
        <v>8.5000000000000006E-2</v>
      </c>
      <c r="AD34" s="168">
        <f t="shared" si="20"/>
        <v>-1.6150000000000002E-4</v>
      </c>
      <c r="AE34" s="178"/>
      <c r="AF34" s="147">
        <f t="shared" si="4"/>
        <v>-1.6150000000000002E-4</v>
      </c>
      <c r="AG34" s="170" t="str">
        <f t="shared" si="5"/>
        <v/>
      </c>
      <c r="AI34" s="147">
        <f t="shared" si="6"/>
        <v>0</v>
      </c>
      <c r="AJ34" s="170">
        <f t="shared" si="7"/>
        <v>0</v>
      </c>
      <c r="AL34" s="169"/>
      <c r="AM34" s="344">
        <f t="shared" si="21"/>
        <v>8.5000000000000006E-2</v>
      </c>
      <c r="AN34" s="168">
        <f t="shared" si="22"/>
        <v>0</v>
      </c>
      <c r="AO34" s="178"/>
      <c r="AP34" s="147">
        <f t="shared" si="8"/>
        <v>1.6150000000000002E-4</v>
      </c>
      <c r="AQ34" s="170" t="str">
        <f t="shared" si="9"/>
        <v/>
      </c>
      <c r="AS34" s="147">
        <f t="shared" si="10"/>
        <v>1.6150000000000002E-4</v>
      </c>
      <c r="AT34" s="170" t="str">
        <f t="shared" si="11"/>
        <v/>
      </c>
      <c r="AY34" s="169">
        <f t="shared" si="23"/>
        <v>-1.9E-3</v>
      </c>
      <c r="AZ34" s="344">
        <f t="shared" si="24"/>
        <v>8.5000000000000006E-2</v>
      </c>
      <c r="BA34" s="168">
        <f t="shared" si="25"/>
        <v>-1.6150000000000002E-4</v>
      </c>
      <c r="BB34" s="178"/>
      <c r="BC34" s="169">
        <f>AY34</f>
        <v>-1.9E-3</v>
      </c>
      <c r="BD34" s="344">
        <f t="shared" si="26"/>
        <v>8.5000000000000006E-2</v>
      </c>
      <c r="BE34" s="168">
        <f t="shared" si="27"/>
        <v>-1.6150000000000002E-4</v>
      </c>
    </row>
    <row r="35" spans="2:57" s="6" customFormat="1" x14ac:dyDescent="0.35">
      <c r="B35" s="148" t="s">
        <v>42</v>
      </c>
      <c r="D35" s="28" t="s">
        <v>13</v>
      </c>
      <c r="E35" s="27"/>
      <c r="F35" s="176">
        <f>IF(ISBLANK($D$16)=TRUE, 0, IF($D$16="TOU", 0.64*F45+0.18*F46+0.18*F47, IF(AND($D$16="non-TOU", G49&gt;0), F49,F48)))</f>
        <v>8.2460000000000006E-2</v>
      </c>
      <c r="G35" s="346">
        <f>G$18*(1+F64)-G$18</f>
        <v>3.0959999999999894</v>
      </c>
      <c r="H35" s="168">
        <f t="shared" si="12"/>
        <v>0.25529615999999916</v>
      </c>
      <c r="J35" s="176">
        <f>IF(ISBLANK($D$16)=TRUE, 0, IF($D$16="TOU", 0.64*J45+0.18*J46+0.18*J47, IF(AND($D$16="non-TOU", K49&gt;0), J49,J48)))</f>
        <v>8.2460000000000006E-2</v>
      </c>
      <c r="K35" s="346">
        <f>K$18*(1+J64)-K$18</f>
        <v>1.9521999999999977</v>
      </c>
      <c r="L35" s="168">
        <f t="shared" si="14"/>
        <v>0.16097841199999982</v>
      </c>
      <c r="N35" s="147">
        <f t="shared" si="0"/>
        <v>-9.4317747999999341E-2</v>
      </c>
      <c r="O35" s="170">
        <f t="shared" si="1"/>
        <v>-0.36944444444444308</v>
      </c>
      <c r="Q35" s="176">
        <f>IF(ISBLANK($D$16)=TRUE, 0, IF($D$16="TOU", 0.64*Q45+0.18*Q46+0.18*Q47, IF(AND($D$16="non-TOU", R49&gt;0), Q49,Q48)))</f>
        <v>8.2460000000000006E-2</v>
      </c>
      <c r="R35" s="346">
        <f>R$18*(1+Q64)-R$18</f>
        <v>1.4546000797458589</v>
      </c>
      <c r="S35" s="168">
        <f t="shared" si="16"/>
        <v>0.11994632257584353</v>
      </c>
      <c r="U35" s="147">
        <f t="shared" si="2"/>
        <v>-4.1032089424156287E-2</v>
      </c>
      <c r="V35" s="170">
        <f t="shared" si="3"/>
        <v>-0.25489187596257523</v>
      </c>
      <c r="X35" s="176">
        <f>IF(ISBLANK($D$16)=TRUE, 0, IF($D$16="TOU", 0.64*X45+0.18*X46+0.18*X47, IF(AND($D$16="non-TOU", Y49&gt;0), X49,X48)))</f>
        <v>8.2460000000000006E-2</v>
      </c>
      <c r="Y35" s="346">
        <f>Y$18*(1+X64)-Y$18</f>
        <v>1.5081137950542356</v>
      </c>
      <c r="Z35" s="343">
        <f t="shared" si="18"/>
        <v>0.12435906354017227</v>
      </c>
      <c r="AB35" s="176">
        <f>IF(ISBLANK($D$16)=TRUE, 0, IF($D$16="TOU", 0.64*AB45+0.18*AB46+0.18*AB47, IF(AND($D$16="non-TOU", AC49&gt;0), AB49,AB48)))</f>
        <v>8.2460000000000006E-2</v>
      </c>
      <c r="AC35" s="346">
        <f>AC$18*(1+AB64)-AC$18</f>
        <v>1.5065999999999988</v>
      </c>
      <c r="AD35" s="168">
        <f t="shared" si="20"/>
        <v>0.12423423599999991</v>
      </c>
      <c r="AF35" s="147">
        <f t="shared" si="4"/>
        <v>-1.248275401723592E-4</v>
      </c>
      <c r="AG35" s="170">
        <f t="shared" si="5"/>
        <v>-1.0037671289799925E-3</v>
      </c>
      <c r="AI35" s="147">
        <f t="shared" si="6"/>
        <v>-1.248275401723592E-4</v>
      </c>
      <c r="AJ35" s="170">
        <f t="shared" si="7"/>
        <v>-1.0047756897894014E-3</v>
      </c>
      <c r="AL35" s="176">
        <f>IF(ISBLANK($D$16)=TRUE, 0, IF($D$16="TOU", 0.64*AL45+0.18*AL46+0.18*AL47, IF(AND($D$16="non-TOU", AM49&gt;0), AL49,AL48)))</f>
        <v>8.2460000000000006E-2</v>
      </c>
      <c r="AM35" s="346">
        <f>AM$18*(1+AL64)-AM$18</f>
        <v>1.5065999999999988</v>
      </c>
      <c r="AN35" s="168">
        <f t="shared" si="22"/>
        <v>0.12423423599999991</v>
      </c>
      <c r="AP35" s="147">
        <f t="shared" si="8"/>
        <v>0</v>
      </c>
      <c r="AQ35" s="170">
        <f t="shared" si="9"/>
        <v>0</v>
      </c>
      <c r="AS35" s="147">
        <f t="shared" si="10"/>
        <v>-1.248275401723592E-4</v>
      </c>
      <c r="AT35" s="170">
        <f t="shared" si="11"/>
        <v>-1.0047756897894014E-3</v>
      </c>
      <c r="AY35" s="176">
        <f t="shared" si="23"/>
        <v>8.2460000000000006E-2</v>
      </c>
      <c r="AZ35" s="346">
        <f>AZ$18*(1+AY64)-AZ$18</f>
        <v>1.5081137950542356</v>
      </c>
      <c r="BA35" s="168">
        <f t="shared" si="25"/>
        <v>0.12435906354017227</v>
      </c>
      <c r="BC35" s="176">
        <f>AY35</f>
        <v>8.2460000000000006E-2</v>
      </c>
      <c r="BD35" s="346">
        <f>BD$18*(1+BC64)-BD$18</f>
        <v>1.5081137950542356</v>
      </c>
      <c r="BE35" s="168">
        <f t="shared" si="27"/>
        <v>0.12435906354017227</v>
      </c>
    </row>
    <row r="36" spans="2:57" ht="26.25" x14ac:dyDescent="0.35">
      <c r="B36" s="167" t="s">
        <v>40</v>
      </c>
      <c r="C36" s="174"/>
      <c r="D36" s="175"/>
      <c r="E36" s="174"/>
      <c r="F36" s="173"/>
      <c r="G36" s="300"/>
      <c r="H36" s="157">
        <f>SUM(H29:H35)+H28</f>
        <v>4.9368951599999988</v>
      </c>
      <c r="I36" s="172"/>
      <c r="J36" s="163"/>
      <c r="K36" s="345"/>
      <c r="L36" s="157">
        <f>SUM(L29:L35)+L28</f>
        <v>3.5488304119999992</v>
      </c>
      <c r="M36" s="172"/>
      <c r="N36" s="161">
        <f t="shared" si="0"/>
        <v>-1.3880647479999997</v>
      </c>
      <c r="O36" s="160">
        <f t="shared" si="1"/>
        <v>-0.28116147963733545</v>
      </c>
      <c r="Q36" s="163"/>
      <c r="R36" s="345"/>
      <c r="S36" s="157">
        <f>SUM(S29:S35)+S28</f>
        <v>4.4687700322725821</v>
      </c>
      <c r="T36" s="172"/>
      <c r="U36" s="161">
        <f t="shared" si="2"/>
        <v>0.91993962027258291</v>
      </c>
      <c r="V36" s="160">
        <f t="shared" si="3"/>
        <v>0.25922332528539632</v>
      </c>
      <c r="X36" s="163"/>
      <c r="Y36" s="345"/>
      <c r="Z36" s="161">
        <f>SUM(Z29:Z35)+Z28</f>
        <v>4.6292544014636094</v>
      </c>
      <c r="AA36" s="172"/>
      <c r="AB36" s="163"/>
      <c r="AC36" s="345"/>
      <c r="AD36" s="157">
        <f>SUM(AD29:AD35)+AD28</f>
        <v>4.7247100739234362</v>
      </c>
      <c r="AE36" s="172"/>
      <c r="AF36" s="161">
        <f t="shared" si="4"/>
        <v>9.5455672459826779E-2</v>
      </c>
      <c r="AG36" s="160">
        <f t="shared" si="5"/>
        <v>2.0620096495376668E-2</v>
      </c>
      <c r="AI36" s="161">
        <f t="shared" si="6"/>
        <v>-0.14430982754017307</v>
      </c>
      <c r="AJ36" s="160">
        <f t="shared" si="7"/>
        <v>-3.0543636600401401E-2</v>
      </c>
      <c r="AL36" s="163"/>
      <c r="AM36" s="345"/>
      <c r="AN36" s="157">
        <f>SUM(AN29:AN35)+AN28</f>
        <v>4.9685885739234372</v>
      </c>
      <c r="AO36" s="172"/>
      <c r="AP36" s="161">
        <f t="shared" si="8"/>
        <v>0.243878500000001</v>
      </c>
      <c r="AQ36" s="160">
        <f t="shared" si="9"/>
        <v>4.9084060064853142E-2</v>
      </c>
      <c r="AS36" s="161">
        <f t="shared" si="10"/>
        <v>-5.9026827540171745E-2</v>
      </c>
      <c r="AT36" s="160">
        <f t="shared" si="11"/>
        <v>-1.1879999050426773E-2</v>
      </c>
      <c r="AY36" s="163"/>
      <c r="AZ36" s="345"/>
      <c r="BA36" s="157">
        <f>SUM(BA29:BA35)+BA28</f>
        <v>4.8690199014636093</v>
      </c>
      <c r="BB36" s="172"/>
      <c r="BC36" s="163"/>
      <c r="BD36" s="345"/>
      <c r="BE36" s="157">
        <f>SUM(BE29:BE35)+BE28</f>
        <v>5.027615401463609</v>
      </c>
    </row>
    <row r="37" spans="2:57" s="6" customFormat="1" ht="20.25" customHeight="1" x14ac:dyDescent="0.35">
      <c r="B37" s="6" t="s">
        <v>39</v>
      </c>
      <c r="D37" s="28" t="s">
        <v>91</v>
      </c>
      <c r="E37" s="27"/>
      <c r="F37" s="169">
        <v>1.6753</v>
      </c>
      <c r="G37" s="344">
        <f>G$19</f>
        <v>0.19</v>
      </c>
      <c r="H37" s="168">
        <f>G37*F37</f>
        <v>0.31830700000000001</v>
      </c>
      <c r="J37" s="169">
        <f>F37</f>
        <v>1.6753</v>
      </c>
      <c r="K37" s="342">
        <f>K$19</f>
        <v>0.12</v>
      </c>
      <c r="L37" s="168">
        <f>K37*J37</f>
        <v>0.20103599999999999</v>
      </c>
      <c r="N37" s="147">
        <f t="shared" si="0"/>
        <v>-0.11727100000000001</v>
      </c>
      <c r="O37" s="170">
        <f t="shared" si="1"/>
        <v>-0.36842105263157898</v>
      </c>
      <c r="Q37" s="169">
        <v>1.6503000000000001</v>
      </c>
      <c r="R37" s="342">
        <f>R$19</f>
        <v>0.08</v>
      </c>
      <c r="S37" s="168">
        <f>R37*Q37</f>
        <v>0.132024</v>
      </c>
      <c r="U37" s="147">
        <f t="shared" si="2"/>
        <v>-6.901199999999999E-2</v>
      </c>
      <c r="V37" s="170">
        <f t="shared" si="3"/>
        <v>-0.34328180027457766</v>
      </c>
      <c r="X37" s="169">
        <v>1.6924999999999999</v>
      </c>
      <c r="Y37" s="342">
        <f>Y$19</f>
        <v>8.5000000000000006E-2</v>
      </c>
      <c r="Z37" s="343">
        <f>Y37*X37</f>
        <v>0.1438625</v>
      </c>
      <c r="AB37" s="169">
        <f>'App. 2-Z_Tariff 2018'!$D$271</f>
        <v>1.6503000000000001</v>
      </c>
      <c r="AC37" s="342">
        <f>AC$19</f>
        <v>8.5000000000000006E-2</v>
      </c>
      <c r="AD37" s="168">
        <f>AC37*AB37</f>
        <v>0.14027550000000003</v>
      </c>
      <c r="AF37" s="147">
        <f t="shared" si="4"/>
        <v>-3.5869999999999791E-3</v>
      </c>
      <c r="AG37" s="170">
        <f t="shared" si="5"/>
        <v>-2.493353028064978E-2</v>
      </c>
      <c r="AI37" s="147">
        <f t="shared" si="6"/>
        <v>0</v>
      </c>
      <c r="AJ37" s="170">
        <f t="shared" si="7"/>
        <v>0</v>
      </c>
      <c r="AL37" s="169">
        <f>'App. 2-Z_Tariff 2019'!$D$246</f>
        <v>1.6503000000000001</v>
      </c>
      <c r="AM37" s="342">
        <f>AM$19</f>
        <v>8.5000000000000006E-2</v>
      </c>
      <c r="AN37" s="168">
        <f>AM37*AL37</f>
        <v>0.14027550000000003</v>
      </c>
      <c r="AP37" s="147">
        <f t="shared" si="8"/>
        <v>0</v>
      </c>
      <c r="AQ37" s="170">
        <f t="shared" si="9"/>
        <v>0</v>
      </c>
      <c r="AS37" s="147">
        <f t="shared" si="10"/>
        <v>0</v>
      </c>
      <c r="AT37" s="170">
        <f t="shared" si="11"/>
        <v>0</v>
      </c>
      <c r="AY37" s="169">
        <f>AB37</f>
        <v>1.6503000000000001</v>
      </c>
      <c r="AZ37" s="342">
        <f>AZ$19</f>
        <v>8.5000000000000006E-2</v>
      </c>
      <c r="BA37" s="168">
        <f>AZ37*AY37</f>
        <v>0.14027550000000003</v>
      </c>
      <c r="BC37" s="169">
        <f>AY37</f>
        <v>1.6503000000000001</v>
      </c>
      <c r="BD37" s="342">
        <f>BD$19</f>
        <v>8.5000000000000006E-2</v>
      </c>
      <c r="BE37" s="168">
        <f>BD37*BC37</f>
        <v>0.14027550000000003</v>
      </c>
    </row>
    <row r="38" spans="2:57" s="6" customFormat="1" ht="25.5" x14ac:dyDescent="0.35">
      <c r="B38" s="156" t="s">
        <v>38</v>
      </c>
      <c r="D38" s="28" t="s">
        <v>91</v>
      </c>
      <c r="E38" s="27"/>
      <c r="F38" s="169">
        <v>2.1434000000000002</v>
      </c>
      <c r="G38" s="344">
        <f>G37</f>
        <v>0.19</v>
      </c>
      <c r="H38" s="168">
        <f>G38*F38</f>
        <v>0.40724600000000005</v>
      </c>
      <c r="J38" s="169">
        <f>F38</f>
        <v>2.1434000000000002</v>
      </c>
      <c r="K38" s="342">
        <f>K$19</f>
        <v>0.12</v>
      </c>
      <c r="L38" s="168">
        <f>K38*J38</f>
        <v>0.25720799999999999</v>
      </c>
      <c r="N38" s="147">
        <f t="shared" si="0"/>
        <v>-0.15003800000000006</v>
      </c>
      <c r="O38" s="170">
        <f t="shared" si="1"/>
        <v>-0.36842105263157904</v>
      </c>
      <c r="Q38" s="169">
        <v>2.6269999999999998</v>
      </c>
      <c r="R38" s="342">
        <f>R$19</f>
        <v>0.08</v>
      </c>
      <c r="S38" s="168">
        <f>R38*Q38</f>
        <v>0.21015999999999999</v>
      </c>
      <c r="U38" s="147">
        <f t="shared" si="2"/>
        <v>-4.7048000000000006E-2</v>
      </c>
      <c r="V38" s="170">
        <f t="shared" si="3"/>
        <v>-0.18291810519112939</v>
      </c>
      <c r="X38" s="169">
        <v>2.3159999999999998</v>
      </c>
      <c r="Y38" s="342">
        <f>Y$19</f>
        <v>8.5000000000000006E-2</v>
      </c>
      <c r="Z38" s="343">
        <f>Y38*X38</f>
        <v>0.19686000000000001</v>
      </c>
      <c r="AB38" s="169">
        <f>'App. 2-Z_Tariff 2018'!$D$272</f>
        <v>2.6269999999999998</v>
      </c>
      <c r="AC38" s="342">
        <f>AC$19</f>
        <v>8.5000000000000006E-2</v>
      </c>
      <c r="AD38" s="168">
        <f>AC38*AB38</f>
        <v>0.22329499999999999</v>
      </c>
      <c r="AF38" s="147">
        <f t="shared" si="4"/>
        <v>2.6434999999999986E-2</v>
      </c>
      <c r="AG38" s="170">
        <f t="shared" si="5"/>
        <v>0.13428324697754743</v>
      </c>
      <c r="AI38" s="147">
        <f t="shared" si="6"/>
        <v>0</v>
      </c>
      <c r="AJ38" s="170">
        <f t="shared" si="7"/>
        <v>0</v>
      </c>
      <c r="AL38" s="169">
        <f>'App. 2-Z_Tariff 2019'!$D$247</f>
        <v>2.6269999999999998</v>
      </c>
      <c r="AM38" s="342">
        <f>AM$19</f>
        <v>8.5000000000000006E-2</v>
      </c>
      <c r="AN38" s="168">
        <f>AM38*AL38</f>
        <v>0.22329499999999999</v>
      </c>
      <c r="AP38" s="147">
        <f t="shared" si="8"/>
        <v>0</v>
      </c>
      <c r="AQ38" s="170">
        <f t="shared" si="9"/>
        <v>0</v>
      </c>
      <c r="AS38" s="147">
        <f t="shared" si="10"/>
        <v>0</v>
      </c>
      <c r="AT38" s="170">
        <f t="shared" si="11"/>
        <v>0</v>
      </c>
      <c r="AY38" s="169">
        <f>AB38</f>
        <v>2.6269999999999998</v>
      </c>
      <c r="AZ38" s="342">
        <f>AZ$19</f>
        <v>8.5000000000000006E-2</v>
      </c>
      <c r="BA38" s="168">
        <f>AZ38*AY38</f>
        <v>0.22329499999999999</v>
      </c>
      <c r="BC38" s="169">
        <f>AY38</f>
        <v>2.6269999999999998</v>
      </c>
      <c r="BD38" s="342">
        <f>BD$19</f>
        <v>8.5000000000000006E-2</v>
      </c>
      <c r="BE38" s="168">
        <f>BD38*BC38</f>
        <v>0.22329499999999999</v>
      </c>
    </row>
    <row r="39" spans="2:57" ht="26.25" x14ac:dyDescent="0.35">
      <c r="B39" s="167" t="s">
        <v>37</v>
      </c>
      <c r="C39" s="165"/>
      <c r="D39" s="166"/>
      <c r="E39" s="165"/>
      <c r="F39" s="164"/>
      <c r="G39" s="300"/>
      <c r="H39" s="157">
        <f>SUM(H36:H38)</f>
        <v>5.6624481599999985</v>
      </c>
      <c r="I39" s="162"/>
      <c r="J39" s="159"/>
      <c r="K39" s="297"/>
      <c r="L39" s="157">
        <f>SUM(L36:L38)</f>
        <v>4.0070744119999997</v>
      </c>
      <c r="M39" s="162"/>
      <c r="N39" s="161">
        <f t="shared" si="0"/>
        <v>-1.6553737479999988</v>
      </c>
      <c r="O39" s="160">
        <f t="shared" si="1"/>
        <v>-0.29234241113123044</v>
      </c>
      <c r="Q39" s="159"/>
      <c r="R39" s="297"/>
      <c r="S39" s="157">
        <f>SUM(S36:S38)</f>
        <v>4.8109540322725826</v>
      </c>
      <c r="T39" s="162"/>
      <c r="U39" s="161">
        <f t="shared" si="2"/>
        <v>0.80387962027258286</v>
      </c>
      <c r="V39" s="160">
        <f t="shared" si="3"/>
        <v>0.20061509660644228</v>
      </c>
      <c r="X39" s="159"/>
      <c r="Y39" s="297"/>
      <c r="Z39" s="161">
        <f>SUM(Z36:Z38)</f>
        <v>4.9699769014636095</v>
      </c>
      <c r="AA39" s="162"/>
      <c r="AB39" s="159"/>
      <c r="AC39" s="297"/>
      <c r="AD39" s="157">
        <f>SUM(AD36:AD38)</f>
        <v>5.0882805739234369</v>
      </c>
      <c r="AE39" s="162"/>
      <c r="AF39" s="161">
        <f t="shared" si="4"/>
        <v>0.11830367245982742</v>
      </c>
      <c r="AG39" s="160">
        <f t="shared" si="5"/>
        <v>2.3803666456676722E-2</v>
      </c>
      <c r="AI39" s="161">
        <f t="shared" si="6"/>
        <v>-0.14430982754017307</v>
      </c>
      <c r="AJ39" s="160">
        <f t="shared" si="7"/>
        <v>-2.836121661209803E-2</v>
      </c>
      <c r="AL39" s="159"/>
      <c r="AM39" s="297"/>
      <c r="AN39" s="157">
        <f>SUM(AN36:AN38)</f>
        <v>5.3321590739234379</v>
      </c>
      <c r="AO39" s="162"/>
      <c r="AP39" s="161">
        <f t="shared" si="8"/>
        <v>0.243878500000001</v>
      </c>
      <c r="AQ39" s="160">
        <f t="shared" si="9"/>
        <v>4.5737288895350524E-2</v>
      </c>
      <c r="AS39" s="161">
        <f t="shared" si="10"/>
        <v>-5.9026827540171745E-2</v>
      </c>
      <c r="AT39" s="160">
        <f t="shared" si="11"/>
        <v>-1.1069967478809558E-2</v>
      </c>
      <c r="AY39" s="159"/>
      <c r="AZ39" s="297"/>
      <c r="BA39" s="157">
        <f>SUM(BA36:BA38)</f>
        <v>5.23259040146361</v>
      </c>
      <c r="BB39" s="162"/>
      <c r="BC39" s="159"/>
      <c r="BD39" s="297"/>
      <c r="BE39" s="157">
        <f>SUM(BE36:BE38)</f>
        <v>5.3911859014636097</v>
      </c>
    </row>
    <row r="40" spans="2:57" s="6" customFormat="1" ht="25.5" x14ac:dyDescent="0.35">
      <c r="B40" s="156" t="s">
        <v>36</v>
      </c>
      <c r="D40" s="28" t="s">
        <v>13</v>
      </c>
      <c r="E40" s="27"/>
      <c r="F40" s="139">
        <v>4.4000000000000003E-3</v>
      </c>
      <c r="G40" s="294">
        <f>G$18*(1+F64)</f>
        <v>75.095999999999989</v>
      </c>
      <c r="H40" s="137">
        <f>G40*F40</f>
        <v>0.33042239999999995</v>
      </c>
      <c r="J40" s="139">
        <v>4.4000000000000003E-3</v>
      </c>
      <c r="K40" s="294">
        <f>K$18*(1+J64)</f>
        <v>47.352199999999996</v>
      </c>
      <c r="L40" s="137">
        <f>K40*J40</f>
        <v>0.20834968000000001</v>
      </c>
      <c r="N40" s="147">
        <f t="shared" si="0"/>
        <v>-0.12207271999999994</v>
      </c>
      <c r="O40" s="140">
        <f t="shared" si="1"/>
        <v>-0.3694444444444443</v>
      </c>
      <c r="Q40" s="139">
        <v>3.5999999999999999E-3</v>
      </c>
      <c r="R40" s="294">
        <f>R$18*(1+Q64)</f>
        <v>31.354600079745857</v>
      </c>
      <c r="S40" s="137">
        <f t="shared" ref="S40:S49" si="28">R40*Q40</f>
        <v>0.11287656028708508</v>
      </c>
      <c r="U40" s="147">
        <f t="shared" si="2"/>
        <v>-9.5473119712914931E-2</v>
      </c>
      <c r="V40" s="140">
        <f t="shared" si="3"/>
        <v>-0.45823501966940833</v>
      </c>
      <c r="X40" s="139">
        <v>3.5999999999999999E-3</v>
      </c>
      <c r="Y40" s="294">
        <f>Y$18*(1+X64)</f>
        <v>32.508113795054236</v>
      </c>
      <c r="Z40" s="341">
        <f t="shared" ref="Z40:Z49" si="29">Y40*X40</f>
        <v>0.11702920966219524</v>
      </c>
      <c r="AB40" s="139">
        <v>3.5999999999999999E-3</v>
      </c>
      <c r="AC40" s="294">
        <f>AC$18*(1+AB64)</f>
        <v>32.506599999999999</v>
      </c>
      <c r="AD40" s="137">
        <f t="shared" ref="AD40:AD49" si="30">AC40*AB40</f>
        <v>0.11702375999999999</v>
      </c>
      <c r="AF40" s="147">
        <f t="shared" si="4"/>
        <v>-5.4496621952476731E-6</v>
      </c>
      <c r="AG40" s="140">
        <f t="shared" si="5"/>
        <v>-4.6566683744837043E-5</v>
      </c>
      <c r="AI40" s="147">
        <f t="shared" si="6"/>
        <v>-5.4496621952476731E-6</v>
      </c>
      <c r="AJ40" s="140">
        <f t="shared" si="7"/>
        <v>-4.6568852301854546E-5</v>
      </c>
      <c r="AL40" s="139">
        <v>3.5999999999999999E-3</v>
      </c>
      <c r="AM40" s="294">
        <f>AM$18*(1+AL64)</f>
        <v>32.506599999999999</v>
      </c>
      <c r="AN40" s="137">
        <f t="shared" ref="AN40:AN49" si="31">AM40*AL40</f>
        <v>0.11702375999999999</v>
      </c>
      <c r="AP40" s="147">
        <f t="shared" si="8"/>
        <v>0</v>
      </c>
      <c r="AQ40" s="140">
        <f t="shared" si="9"/>
        <v>0</v>
      </c>
      <c r="AS40" s="147">
        <f t="shared" si="10"/>
        <v>-5.4496621952476731E-6</v>
      </c>
      <c r="AT40" s="140">
        <f t="shared" si="11"/>
        <v>-4.6568852301854546E-5</v>
      </c>
      <c r="AY40" s="139">
        <f t="shared" ref="AY40:AY47" si="32">AB40</f>
        <v>3.5999999999999999E-3</v>
      </c>
      <c r="AZ40" s="294">
        <f>AZ$18*(1+AY64)</f>
        <v>32.508113795054236</v>
      </c>
      <c r="BA40" s="137">
        <f t="shared" ref="BA40:BA49" si="33">AZ40*AY40</f>
        <v>0.11702920966219524</v>
      </c>
      <c r="BC40" s="139">
        <f t="shared" ref="BC40:BC47" si="34">AY40</f>
        <v>3.5999999999999999E-3</v>
      </c>
      <c r="BD40" s="294">
        <f>BD$18*(1+BC64)</f>
        <v>32.508113795054236</v>
      </c>
      <c r="BE40" s="137">
        <f t="shared" ref="BE40:BE49" si="35">BD40*BC40</f>
        <v>0.11702920966219524</v>
      </c>
    </row>
    <row r="41" spans="2:57" s="6" customFormat="1" ht="25.5" x14ac:dyDescent="0.35">
      <c r="B41" s="156" t="s">
        <v>35</v>
      </c>
      <c r="D41" s="28" t="s">
        <v>13</v>
      </c>
      <c r="E41" s="27"/>
      <c r="F41" s="139">
        <v>1.2999999999999999E-3</v>
      </c>
      <c r="G41" s="294">
        <f>G40</f>
        <v>75.095999999999989</v>
      </c>
      <c r="H41" s="137">
        <f>G41*F41</f>
        <v>9.7624799999999984E-2</v>
      </c>
      <c r="J41" s="139">
        <v>1.2999999999999999E-3</v>
      </c>
      <c r="K41" s="294">
        <f>K40</f>
        <v>47.352199999999996</v>
      </c>
      <c r="L41" s="137">
        <f>K41*J41</f>
        <v>6.1557859999999992E-2</v>
      </c>
      <c r="N41" s="147">
        <f t="shared" si="0"/>
        <v>-3.6066939999999992E-2</v>
      </c>
      <c r="O41" s="140">
        <f t="shared" si="1"/>
        <v>-0.36944444444444441</v>
      </c>
      <c r="Q41" s="139">
        <v>1.2999999999999999E-3</v>
      </c>
      <c r="R41" s="294">
        <f>R40</f>
        <v>31.354600079745857</v>
      </c>
      <c r="S41" s="137">
        <f t="shared" si="28"/>
        <v>4.076098010366961E-2</v>
      </c>
      <c r="U41" s="147">
        <f t="shared" si="2"/>
        <v>-2.0796879896330382E-2</v>
      </c>
      <c r="V41" s="140">
        <f t="shared" si="3"/>
        <v>-0.33784280181816562</v>
      </c>
      <c r="X41" s="139">
        <v>2.0999999999999999E-3</v>
      </c>
      <c r="Y41" s="294">
        <f>Y40</f>
        <v>32.508113795054236</v>
      </c>
      <c r="Z41" s="341">
        <f t="shared" si="29"/>
        <v>6.8267038969613891E-2</v>
      </c>
      <c r="AB41" s="139">
        <f>'App. 2-Z_Tariff 2018'!$D$275</f>
        <v>2.9999999999999997E-4</v>
      </c>
      <c r="AC41" s="294">
        <f>AC40</f>
        <v>32.506599999999999</v>
      </c>
      <c r="AD41" s="137">
        <f t="shared" si="30"/>
        <v>9.7519799999999986E-3</v>
      </c>
      <c r="AF41" s="147">
        <f t="shared" si="4"/>
        <v>-5.8515058969613891E-2</v>
      </c>
      <c r="AG41" s="140">
        <f t="shared" si="5"/>
        <v>-0.85714950952624924</v>
      </c>
      <c r="AI41" s="147">
        <f t="shared" si="6"/>
        <v>-4.5413851627179591E-7</v>
      </c>
      <c r="AJ41" s="140">
        <f t="shared" si="7"/>
        <v>-4.6568852301973137E-5</v>
      </c>
      <c r="AL41" s="139">
        <f>'App. 2-Z_Tariff 2019'!$D$251</f>
        <v>2.9999999999999997E-4</v>
      </c>
      <c r="AM41" s="294">
        <f>AM40</f>
        <v>32.506599999999999</v>
      </c>
      <c r="AN41" s="137">
        <f t="shared" si="31"/>
        <v>9.7519799999999986E-3</v>
      </c>
      <c r="AP41" s="147">
        <f t="shared" si="8"/>
        <v>0</v>
      </c>
      <c r="AQ41" s="140">
        <f t="shared" si="9"/>
        <v>0</v>
      </c>
      <c r="AS41" s="147">
        <f t="shared" si="10"/>
        <v>-4.5413851627179591E-7</v>
      </c>
      <c r="AT41" s="140">
        <f t="shared" si="11"/>
        <v>-4.6568852301973137E-5</v>
      </c>
      <c r="AY41" s="139">
        <f t="shared" si="32"/>
        <v>2.9999999999999997E-4</v>
      </c>
      <c r="AZ41" s="294">
        <f>AZ40</f>
        <v>32.508113795054236</v>
      </c>
      <c r="BA41" s="137">
        <f t="shared" si="33"/>
        <v>9.7524341385162704E-3</v>
      </c>
      <c r="BC41" s="139">
        <f t="shared" si="34"/>
        <v>2.9999999999999997E-4</v>
      </c>
      <c r="BD41" s="294">
        <f>BD40</f>
        <v>32.508113795054236</v>
      </c>
      <c r="BE41" s="137">
        <f t="shared" si="35"/>
        <v>9.7524341385162704E-3</v>
      </c>
    </row>
    <row r="42" spans="2:57" s="6" customFormat="1" ht="25.5" customHeight="1" x14ac:dyDescent="0.35">
      <c r="B42" s="156" t="str">
        <f>'App.2-W_Bill Impacts &gt;5000 KW'!B40</f>
        <v>Ontario Electricity Support Program (OESP)</v>
      </c>
      <c r="D42" s="28" t="s">
        <v>13</v>
      </c>
      <c r="E42" s="27"/>
      <c r="F42" s="139"/>
      <c r="G42" s="294"/>
      <c r="H42" s="137"/>
      <c r="J42" s="139"/>
      <c r="K42" s="295"/>
      <c r="L42" s="137"/>
      <c r="N42" s="147"/>
      <c r="O42" s="140"/>
      <c r="Q42" s="139">
        <v>1.1000000000000001E-3</v>
      </c>
      <c r="R42" s="294">
        <f>R41</f>
        <v>31.354600079745857</v>
      </c>
      <c r="S42" s="137">
        <f t="shared" si="28"/>
        <v>3.4490060087720445E-2</v>
      </c>
      <c r="U42" s="147">
        <f t="shared" si="2"/>
        <v>3.4490060087720445E-2</v>
      </c>
      <c r="V42" s="140" t="str">
        <f t="shared" si="3"/>
        <v/>
      </c>
      <c r="X42" s="139">
        <v>1.1000000000000001E-3</v>
      </c>
      <c r="Y42" s="294">
        <f>Y41</f>
        <v>32.508113795054236</v>
      </c>
      <c r="Z42" s="341">
        <f t="shared" si="29"/>
        <v>3.5758925174559662E-2</v>
      </c>
      <c r="AB42" s="139">
        <v>0</v>
      </c>
      <c r="AC42" s="294">
        <f>AC41</f>
        <v>32.506599999999999</v>
      </c>
      <c r="AD42" s="137">
        <f t="shared" si="30"/>
        <v>0</v>
      </c>
      <c r="AF42" s="147">
        <f t="shared" si="4"/>
        <v>-3.5758925174559662E-2</v>
      </c>
      <c r="AG42" s="331">
        <f t="shared" si="5"/>
        <v>-1</v>
      </c>
      <c r="AI42" s="147">
        <f t="shared" si="6"/>
        <v>0</v>
      </c>
      <c r="AJ42" s="140" t="str">
        <f t="shared" si="7"/>
        <v/>
      </c>
      <c r="AL42" s="139">
        <v>0</v>
      </c>
      <c r="AM42" s="294">
        <f>AM41</f>
        <v>32.506599999999999</v>
      </c>
      <c r="AN42" s="137">
        <f t="shared" si="31"/>
        <v>0</v>
      </c>
      <c r="AP42" s="147">
        <f t="shared" si="8"/>
        <v>0</v>
      </c>
      <c r="AQ42" s="140" t="str">
        <f t="shared" si="9"/>
        <v/>
      </c>
      <c r="AS42" s="147">
        <f t="shared" si="10"/>
        <v>0</v>
      </c>
      <c r="AT42" s="140" t="str">
        <f t="shared" si="11"/>
        <v/>
      </c>
      <c r="AY42" s="139">
        <f t="shared" si="32"/>
        <v>0</v>
      </c>
      <c r="AZ42" s="294">
        <f>AZ41</f>
        <v>32.508113795054236</v>
      </c>
      <c r="BA42" s="137">
        <f t="shared" si="33"/>
        <v>0</v>
      </c>
      <c r="BC42" s="139">
        <f t="shared" si="34"/>
        <v>0</v>
      </c>
      <c r="BD42" s="294">
        <f>BD41</f>
        <v>32.508113795054236</v>
      </c>
      <c r="BE42" s="137">
        <f t="shared" si="35"/>
        <v>0</v>
      </c>
    </row>
    <row r="43" spans="2:57" s="6" customFormat="1" x14ac:dyDescent="0.35">
      <c r="B43" s="6" t="s">
        <v>33</v>
      </c>
      <c r="D43" s="28" t="s">
        <v>15</v>
      </c>
      <c r="E43" s="27"/>
      <c r="F43" s="139">
        <v>0.25</v>
      </c>
      <c r="G43" s="293">
        <v>1</v>
      </c>
      <c r="H43" s="137">
        <f t="shared" ref="H43:H49" si="36">G43*F43</f>
        <v>0.25</v>
      </c>
      <c r="J43" s="139">
        <v>0.25</v>
      </c>
      <c r="K43" s="292">
        <v>1</v>
      </c>
      <c r="L43" s="137">
        <f t="shared" ref="L43:L49" si="37">K43*J43</f>
        <v>0.25</v>
      </c>
      <c r="N43" s="147">
        <f t="shared" ref="N43:N49" si="38">L43-H43</f>
        <v>0</v>
      </c>
      <c r="O43" s="140">
        <f t="shared" ref="O43:O49" si="39">IF((H43)=0,"",(N43/H43))</f>
        <v>0</v>
      </c>
      <c r="Q43" s="139">
        <v>0.25</v>
      </c>
      <c r="R43" s="292">
        <v>1</v>
      </c>
      <c r="S43" s="137">
        <f t="shared" si="28"/>
        <v>0.25</v>
      </c>
      <c r="U43" s="147">
        <f t="shared" si="2"/>
        <v>0</v>
      </c>
      <c r="V43" s="140">
        <f t="shared" si="3"/>
        <v>0</v>
      </c>
      <c r="X43" s="139">
        <v>0.25</v>
      </c>
      <c r="Y43" s="292">
        <v>1</v>
      </c>
      <c r="Z43" s="341">
        <f t="shared" si="29"/>
        <v>0.25</v>
      </c>
      <c r="AB43" s="139">
        <f>'App. 2-Z_Tariff 2018'!$D$277</f>
        <v>0.25</v>
      </c>
      <c r="AC43" s="292">
        <v>1</v>
      </c>
      <c r="AD43" s="137">
        <f t="shared" si="30"/>
        <v>0.25</v>
      </c>
      <c r="AF43" s="147">
        <f t="shared" si="4"/>
        <v>0</v>
      </c>
      <c r="AG43" s="140">
        <f t="shared" si="5"/>
        <v>0</v>
      </c>
      <c r="AI43" s="147">
        <f t="shared" si="6"/>
        <v>0</v>
      </c>
      <c r="AJ43" s="140">
        <f t="shared" si="7"/>
        <v>0</v>
      </c>
      <c r="AL43" s="139">
        <f>'App. 2-Z_Tariff 2019'!$D$253</f>
        <v>0.25</v>
      </c>
      <c r="AM43" s="292">
        <v>1</v>
      </c>
      <c r="AN43" s="137">
        <f t="shared" si="31"/>
        <v>0.25</v>
      </c>
      <c r="AP43" s="147">
        <f t="shared" si="8"/>
        <v>0</v>
      </c>
      <c r="AQ43" s="140">
        <f t="shared" si="9"/>
        <v>0</v>
      </c>
      <c r="AS43" s="147">
        <f t="shared" si="10"/>
        <v>0</v>
      </c>
      <c r="AT43" s="140">
        <f t="shared" si="11"/>
        <v>0</v>
      </c>
      <c r="AY43" s="139">
        <f t="shared" si="32"/>
        <v>0.25</v>
      </c>
      <c r="AZ43" s="292">
        <v>1</v>
      </c>
      <c r="BA43" s="137">
        <f t="shared" si="33"/>
        <v>0.25</v>
      </c>
      <c r="BC43" s="139">
        <f t="shared" si="34"/>
        <v>0.25</v>
      </c>
      <c r="BD43" s="292">
        <v>1</v>
      </c>
      <c r="BE43" s="137">
        <f t="shared" si="35"/>
        <v>0.25</v>
      </c>
    </row>
    <row r="44" spans="2:57" s="6" customFormat="1" x14ac:dyDescent="0.35">
      <c r="B44" s="6" t="s">
        <v>32</v>
      </c>
      <c r="D44" s="28" t="s">
        <v>13</v>
      </c>
      <c r="E44" s="27"/>
      <c r="F44" s="139">
        <v>7.0000000000000001E-3</v>
      </c>
      <c r="G44" s="293">
        <f>$G$18</f>
        <v>72</v>
      </c>
      <c r="H44" s="137">
        <f t="shared" si="36"/>
        <v>0.504</v>
      </c>
      <c r="J44" s="139">
        <f t="shared" ref="J44:J49" si="40">$F44</f>
        <v>7.0000000000000001E-3</v>
      </c>
      <c r="K44" s="292">
        <f>K$18</f>
        <v>45.4</v>
      </c>
      <c r="L44" s="137">
        <f t="shared" si="37"/>
        <v>0.31779999999999997</v>
      </c>
      <c r="N44" s="147">
        <f t="shared" si="38"/>
        <v>-0.18620000000000003</v>
      </c>
      <c r="O44" s="140">
        <f t="shared" si="39"/>
        <v>-0.36944444444444452</v>
      </c>
      <c r="Q44" s="139">
        <f t="shared" ref="Q44:Q49" si="41">$F44</f>
        <v>7.0000000000000001E-3</v>
      </c>
      <c r="R44" s="292">
        <f>R$18</f>
        <v>29.9</v>
      </c>
      <c r="S44" s="137">
        <f t="shared" si="28"/>
        <v>0.20929999999999999</v>
      </c>
      <c r="U44" s="147">
        <f t="shared" si="2"/>
        <v>-0.10849999999999999</v>
      </c>
      <c r="V44" s="140">
        <f t="shared" si="3"/>
        <v>-0.34140969162995594</v>
      </c>
      <c r="X44" s="139">
        <f t="shared" ref="X44:X49" si="42">$F44</f>
        <v>7.0000000000000001E-3</v>
      </c>
      <c r="Y44" s="292">
        <f>Y$18</f>
        <v>31</v>
      </c>
      <c r="Z44" s="341">
        <f t="shared" si="29"/>
        <v>0.217</v>
      </c>
      <c r="AB44" s="139">
        <f t="shared" ref="AB44:AB49" si="43">$F44</f>
        <v>7.0000000000000001E-3</v>
      </c>
      <c r="AC44" s="292">
        <f>AC$18</f>
        <v>31</v>
      </c>
      <c r="AD44" s="137">
        <f t="shared" si="30"/>
        <v>0.217</v>
      </c>
      <c r="AF44" s="147">
        <f t="shared" si="4"/>
        <v>0</v>
      </c>
      <c r="AG44" s="140">
        <f t="shared" si="5"/>
        <v>0</v>
      </c>
      <c r="AI44" s="147">
        <f t="shared" si="6"/>
        <v>0</v>
      </c>
      <c r="AJ44" s="140">
        <f t="shared" si="7"/>
        <v>0</v>
      </c>
      <c r="AL44" s="139">
        <f t="shared" ref="AL44:AL49" si="44">$F44</f>
        <v>7.0000000000000001E-3</v>
      </c>
      <c r="AM44" s="292">
        <f>AM$18</f>
        <v>31</v>
      </c>
      <c r="AN44" s="137">
        <f t="shared" si="31"/>
        <v>0.217</v>
      </c>
      <c r="AP44" s="147">
        <f t="shared" si="8"/>
        <v>0</v>
      </c>
      <c r="AQ44" s="140">
        <f t="shared" si="9"/>
        <v>0</v>
      </c>
      <c r="AS44" s="147">
        <f t="shared" si="10"/>
        <v>0</v>
      </c>
      <c r="AT44" s="140">
        <f t="shared" si="11"/>
        <v>0</v>
      </c>
      <c r="AY44" s="139">
        <f t="shared" si="32"/>
        <v>7.0000000000000001E-3</v>
      </c>
      <c r="AZ44" s="292">
        <f>AZ$18</f>
        <v>31</v>
      </c>
      <c r="BA44" s="137">
        <f t="shared" si="33"/>
        <v>0.217</v>
      </c>
      <c r="BC44" s="139">
        <f t="shared" si="34"/>
        <v>7.0000000000000001E-3</v>
      </c>
      <c r="BD44" s="292">
        <f>BD$18</f>
        <v>31</v>
      </c>
      <c r="BE44" s="137">
        <f t="shared" si="35"/>
        <v>0.217</v>
      </c>
    </row>
    <row r="45" spans="2:57" s="6" customFormat="1" x14ac:dyDescent="0.35">
      <c r="B45" s="148" t="s">
        <v>31</v>
      </c>
      <c r="D45" s="28" t="s">
        <v>13</v>
      </c>
      <c r="E45" s="27"/>
      <c r="F45" s="142">
        <v>6.5000000000000002E-2</v>
      </c>
      <c r="G45" s="291">
        <f>0.64*$G$18</f>
        <v>46.08</v>
      </c>
      <c r="H45" s="137">
        <f t="shared" si="36"/>
        <v>2.9952000000000001</v>
      </c>
      <c r="J45" s="139">
        <f t="shared" si="40"/>
        <v>6.5000000000000002E-2</v>
      </c>
      <c r="K45" s="291">
        <f>0.64*K$18</f>
        <v>29.056000000000001</v>
      </c>
      <c r="L45" s="137">
        <f t="shared" si="37"/>
        <v>1.8886400000000001</v>
      </c>
      <c r="N45" s="147">
        <f t="shared" si="38"/>
        <v>-1.10656</v>
      </c>
      <c r="O45" s="140">
        <f t="shared" si="39"/>
        <v>-0.36944444444444441</v>
      </c>
      <c r="Q45" s="139">
        <f t="shared" si="41"/>
        <v>6.5000000000000002E-2</v>
      </c>
      <c r="R45" s="291">
        <f>0.64*R$18</f>
        <v>19.135999999999999</v>
      </c>
      <c r="S45" s="137">
        <f t="shared" si="28"/>
        <v>1.2438400000000001</v>
      </c>
      <c r="U45" s="147">
        <f t="shared" si="2"/>
        <v>-0.64480000000000004</v>
      </c>
      <c r="V45" s="140">
        <f t="shared" si="3"/>
        <v>-0.34140969162995594</v>
      </c>
      <c r="X45" s="139">
        <f t="shared" si="42"/>
        <v>6.5000000000000002E-2</v>
      </c>
      <c r="Y45" s="291">
        <f>0.64*Y$18</f>
        <v>19.84</v>
      </c>
      <c r="Z45" s="341">
        <f t="shared" si="29"/>
        <v>1.2896000000000001</v>
      </c>
      <c r="AB45" s="139">
        <f t="shared" si="43"/>
        <v>6.5000000000000002E-2</v>
      </c>
      <c r="AC45" s="291">
        <f>0.64*AC$18</f>
        <v>19.84</v>
      </c>
      <c r="AD45" s="137">
        <f t="shared" si="30"/>
        <v>1.2896000000000001</v>
      </c>
      <c r="AF45" s="147">
        <f t="shared" si="4"/>
        <v>0</v>
      </c>
      <c r="AG45" s="140">
        <f t="shared" si="5"/>
        <v>0</v>
      </c>
      <c r="AI45" s="147">
        <f t="shared" si="6"/>
        <v>0</v>
      </c>
      <c r="AJ45" s="140">
        <f t="shared" si="7"/>
        <v>0</v>
      </c>
      <c r="AL45" s="139">
        <f t="shared" si="44"/>
        <v>6.5000000000000002E-2</v>
      </c>
      <c r="AM45" s="291">
        <f>0.64*AM$18</f>
        <v>19.84</v>
      </c>
      <c r="AN45" s="137">
        <f t="shared" si="31"/>
        <v>1.2896000000000001</v>
      </c>
      <c r="AP45" s="147">
        <f t="shared" si="8"/>
        <v>0</v>
      </c>
      <c r="AQ45" s="140">
        <f t="shared" si="9"/>
        <v>0</v>
      </c>
      <c r="AS45" s="147">
        <f t="shared" si="10"/>
        <v>0</v>
      </c>
      <c r="AT45" s="140">
        <f t="shared" si="11"/>
        <v>0</v>
      </c>
      <c r="AY45" s="139">
        <f t="shared" si="32"/>
        <v>6.5000000000000002E-2</v>
      </c>
      <c r="AZ45" s="291">
        <f>0.64*AZ$18</f>
        <v>19.84</v>
      </c>
      <c r="BA45" s="137">
        <f t="shared" si="33"/>
        <v>1.2896000000000001</v>
      </c>
      <c r="BC45" s="139">
        <f t="shared" si="34"/>
        <v>6.5000000000000002E-2</v>
      </c>
      <c r="BD45" s="291">
        <f>0.64*BD$18</f>
        <v>19.84</v>
      </c>
      <c r="BE45" s="137">
        <f t="shared" si="35"/>
        <v>1.2896000000000001</v>
      </c>
    </row>
    <row r="46" spans="2:57" s="6" customFormat="1" x14ac:dyDescent="0.35">
      <c r="B46" s="148" t="s">
        <v>30</v>
      </c>
      <c r="D46" s="28" t="s">
        <v>13</v>
      </c>
      <c r="E46" s="27"/>
      <c r="F46" s="142">
        <v>9.5000000000000001E-2</v>
      </c>
      <c r="G46" s="291">
        <f>0.18*$G$18</f>
        <v>12.959999999999999</v>
      </c>
      <c r="H46" s="137">
        <f t="shared" si="36"/>
        <v>1.2311999999999999</v>
      </c>
      <c r="J46" s="139">
        <f t="shared" si="40"/>
        <v>9.5000000000000001E-2</v>
      </c>
      <c r="K46" s="291">
        <f>0.18*K$18</f>
        <v>8.1719999999999988</v>
      </c>
      <c r="L46" s="137">
        <f t="shared" si="37"/>
        <v>0.77633999999999992</v>
      </c>
      <c r="N46" s="147">
        <f t="shared" si="38"/>
        <v>-0.45485999999999993</v>
      </c>
      <c r="O46" s="140">
        <f t="shared" si="39"/>
        <v>-0.36944444444444441</v>
      </c>
      <c r="Q46" s="139">
        <f t="shared" si="41"/>
        <v>9.5000000000000001E-2</v>
      </c>
      <c r="R46" s="291">
        <f>0.18*R$18</f>
        <v>5.3819999999999997</v>
      </c>
      <c r="S46" s="137">
        <f t="shared" si="28"/>
        <v>0.51129000000000002</v>
      </c>
      <c r="U46" s="147">
        <f t="shared" si="2"/>
        <v>-0.2650499999999999</v>
      </c>
      <c r="V46" s="140">
        <f t="shared" si="3"/>
        <v>-0.34140969162995582</v>
      </c>
      <c r="X46" s="139">
        <f t="shared" si="42"/>
        <v>9.5000000000000001E-2</v>
      </c>
      <c r="Y46" s="291">
        <f>0.18*Y$18</f>
        <v>5.58</v>
      </c>
      <c r="Z46" s="341">
        <f t="shared" si="29"/>
        <v>0.53010000000000002</v>
      </c>
      <c r="AB46" s="139">
        <f t="shared" si="43"/>
        <v>9.5000000000000001E-2</v>
      </c>
      <c r="AC46" s="291">
        <f>0.18*AC$18</f>
        <v>5.58</v>
      </c>
      <c r="AD46" s="137">
        <f t="shared" si="30"/>
        <v>0.53010000000000002</v>
      </c>
      <c r="AF46" s="147">
        <f t="shared" si="4"/>
        <v>0</v>
      </c>
      <c r="AG46" s="140">
        <f t="shared" si="5"/>
        <v>0</v>
      </c>
      <c r="AI46" s="147">
        <f t="shared" si="6"/>
        <v>0</v>
      </c>
      <c r="AJ46" s="140">
        <f t="shared" si="7"/>
        <v>0</v>
      </c>
      <c r="AL46" s="139">
        <f t="shared" si="44"/>
        <v>9.5000000000000001E-2</v>
      </c>
      <c r="AM46" s="291">
        <f>0.18*AM$18</f>
        <v>5.58</v>
      </c>
      <c r="AN46" s="137">
        <f t="shared" si="31"/>
        <v>0.53010000000000002</v>
      </c>
      <c r="AP46" s="147">
        <f t="shared" si="8"/>
        <v>0</v>
      </c>
      <c r="AQ46" s="140">
        <f t="shared" si="9"/>
        <v>0</v>
      </c>
      <c r="AS46" s="147">
        <f t="shared" si="10"/>
        <v>0</v>
      </c>
      <c r="AT46" s="140">
        <f t="shared" si="11"/>
        <v>0</v>
      </c>
      <c r="AY46" s="139">
        <f t="shared" si="32"/>
        <v>9.5000000000000001E-2</v>
      </c>
      <c r="AZ46" s="291">
        <f>0.18*AZ$18</f>
        <v>5.58</v>
      </c>
      <c r="BA46" s="137">
        <f t="shared" si="33"/>
        <v>0.53010000000000002</v>
      </c>
      <c r="BC46" s="139">
        <f t="shared" si="34"/>
        <v>9.5000000000000001E-2</v>
      </c>
      <c r="BD46" s="291">
        <f>0.18*BD$18</f>
        <v>5.58</v>
      </c>
      <c r="BE46" s="137">
        <f t="shared" si="35"/>
        <v>0.53010000000000002</v>
      </c>
    </row>
    <row r="47" spans="2:57" s="6" customFormat="1" ht="13.15" thickBot="1" x14ac:dyDescent="0.4">
      <c r="B47" s="148" t="s">
        <v>29</v>
      </c>
      <c r="D47" s="28" t="s">
        <v>13</v>
      </c>
      <c r="E47" s="27"/>
      <c r="F47" s="142">
        <v>0.13200000000000001</v>
      </c>
      <c r="G47" s="291">
        <f>0.18*$G$18</f>
        <v>12.959999999999999</v>
      </c>
      <c r="H47" s="137">
        <f t="shared" si="36"/>
        <v>1.71072</v>
      </c>
      <c r="J47" s="139">
        <f t="shared" si="40"/>
        <v>0.13200000000000001</v>
      </c>
      <c r="K47" s="291">
        <f>0.18*K$18</f>
        <v>8.1719999999999988</v>
      </c>
      <c r="L47" s="137">
        <f t="shared" si="37"/>
        <v>1.0787039999999999</v>
      </c>
      <c r="N47" s="147">
        <f t="shared" si="38"/>
        <v>-0.63201600000000013</v>
      </c>
      <c r="O47" s="140">
        <f t="shared" si="39"/>
        <v>-0.36944444444444452</v>
      </c>
      <c r="Q47" s="139">
        <f t="shared" si="41"/>
        <v>0.13200000000000001</v>
      </c>
      <c r="R47" s="291">
        <f>0.18*R$18</f>
        <v>5.3819999999999997</v>
      </c>
      <c r="S47" s="137">
        <f t="shared" si="28"/>
        <v>0.71042399999999994</v>
      </c>
      <c r="U47" s="147">
        <f t="shared" si="2"/>
        <v>-0.36827999999999994</v>
      </c>
      <c r="V47" s="140">
        <f t="shared" si="3"/>
        <v>-0.34140969162995594</v>
      </c>
      <c r="X47" s="139">
        <f t="shared" si="42"/>
        <v>0.13200000000000001</v>
      </c>
      <c r="Y47" s="291">
        <f>0.18*Y$18</f>
        <v>5.58</v>
      </c>
      <c r="Z47" s="341">
        <f t="shared" si="29"/>
        <v>0.73655999999999999</v>
      </c>
      <c r="AB47" s="139">
        <f t="shared" si="43"/>
        <v>0.13200000000000001</v>
      </c>
      <c r="AC47" s="291">
        <f>0.18*AC$18</f>
        <v>5.58</v>
      </c>
      <c r="AD47" s="137">
        <f t="shared" si="30"/>
        <v>0.73655999999999999</v>
      </c>
      <c r="AF47" s="147">
        <f t="shared" si="4"/>
        <v>0</v>
      </c>
      <c r="AG47" s="140">
        <f t="shared" si="5"/>
        <v>0</v>
      </c>
      <c r="AI47" s="147">
        <f t="shared" si="6"/>
        <v>0</v>
      </c>
      <c r="AJ47" s="140">
        <f t="shared" si="7"/>
        <v>0</v>
      </c>
      <c r="AL47" s="139">
        <f t="shared" si="44"/>
        <v>0.13200000000000001</v>
      </c>
      <c r="AM47" s="291">
        <f>0.18*AM$18</f>
        <v>5.58</v>
      </c>
      <c r="AN47" s="137">
        <f t="shared" si="31"/>
        <v>0.73655999999999999</v>
      </c>
      <c r="AP47" s="147">
        <f t="shared" si="8"/>
        <v>0</v>
      </c>
      <c r="AQ47" s="140">
        <f t="shared" si="9"/>
        <v>0</v>
      </c>
      <c r="AS47" s="147">
        <f t="shared" si="10"/>
        <v>0</v>
      </c>
      <c r="AT47" s="140">
        <f t="shared" si="11"/>
        <v>0</v>
      </c>
      <c r="AY47" s="139">
        <f t="shared" si="32"/>
        <v>0.13200000000000001</v>
      </c>
      <c r="AZ47" s="291">
        <f>0.18*AZ$18</f>
        <v>5.58</v>
      </c>
      <c r="BA47" s="137">
        <f t="shared" si="33"/>
        <v>0.73655999999999999</v>
      </c>
      <c r="BC47" s="139">
        <f t="shared" si="34"/>
        <v>0.13200000000000001</v>
      </c>
      <c r="BD47" s="291">
        <f>0.18*BD$18</f>
        <v>5.58</v>
      </c>
      <c r="BE47" s="137">
        <f t="shared" si="35"/>
        <v>0.73655999999999999</v>
      </c>
    </row>
    <row r="48" spans="2:57" s="136" customFormat="1" ht="13.15" hidden="1" thickBot="1" x14ac:dyDescent="0.4">
      <c r="B48" s="145" t="s">
        <v>28</v>
      </c>
      <c r="D48" s="144" t="s">
        <v>13</v>
      </c>
      <c r="E48" s="143"/>
      <c r="F48" s="142">
        <v>8.3000000000000004E-2</v>
      </c>
      <c r="G48" s="289">
        <f>IF(AND($A$1=1, G18&gt;=600), 600, IF(AND($A$1=1, AND(G18&lt;600, G18&gt;=0)), G18, IF(AND($A$1=2, G18&gt;=1000), 1000, IF(AND($A$1=2, AND(G18&lt;1000, G18&gt;=0)), G18))))</f>
        <v>72</v>
      </c>
      <c r="H48" s="288">
        <f t="shared" si="36"/>
        <v>5.976</v>
      </c>
      <c r="J48" s="139">
        <f t="shared" si="40"/>
        <v>8.3000000000000004E-2</v>
      </c>
      <c r="K48" s="289">
        <f>$G48</f>
        <v>72</v>
      </c>
      <c r="L48" s="288">
        <f t="shared" si="37"/>
        <v>5.976</v>
      </c>
      <c r="N48" s="141">
        <f t="shared" si="38"/>
        <v>0</v>
      </c>
      <c r="O48" s="140">
        <f t="shared" si="39"/>
        <v>0</v>
      </c>
      <c r="Q48" s="139">
        <f t="shared" si="41"/>
        <v>8.3000000000000004E-2</v>
      </c>
      <c r="R48" s="289">
        <f>$G48</f>
        <v>72</v>
      </c>
      <c r="S48" s="288">
        <f t="shared" si="28"/>
        <v>5.976</v>
      </c>
      <c r="U48" s="141">
        <f t="shared" si="2"/>
        <v>0</v>
      </c>
      <c r="V48" s="140">
        <f t="shared" si="3"/>
        <v>0</v>
      </c>
      <c r="X48" s="139">
        <f t="shared" si="42"/>
        <v>8.3000000000000004E-2</v>
      </c>
      <c r="Y48" s="289">
        <f>$G48</f>
        <v>72</v>
      </c>
      <c r="Z48" s="290">
        <f t="shared" si="29"/>
        <v>5.976</v>
      </c>
      <c r="AB48" s="139">
        <f t="shared" si="43"/>
        <v>8.3000000000000004E-2</v>
      </c>
      <c r="AC48" s="289">
        <f>$G48</f>
        <v>72</v>
      </c>
      <c r="AD48" s="288">
        <f t="shared" si="30"/>
        <v>5.976</v>
      </c>
      <c r="AF48" s="141">
        <f t="shared" si="4"/>
        <v>0</v>
      </c>
      <c r="AG48" s="140">
        <f t="shared" si="5"/>
        <v>0</v>
      </c>
      <c r="AI48" s="141">
        <f>AG48-AC48</f>
        <v>-72</v>
      </c>
      <c r="AJ48" s="140">
        <f>IF((AC48)=0,"",(AI48/AC48))</f>
        <v>-1</v>
      </c>
      <c r="AL48" s="139">
        <f t="shared" si="44"/>
        <v>8.3000000000000004E-2</v>
      </c>
      <c r="AM48" s="289">
        <f>$G48</f>
        <v>72</v>
      </c>
      <c r="AN48" s="288">
        <f t="shared" si="31"/>
        <v>5.976</v>
      </c>
      <c r="AP48" s="141">
        <f>AN48-AJ48</f>
        <v>6.976</v>
      </c>
      <c r="AQ48" s="140">
        <f>IF((AJ48)=0,"",(AP48/AJ48))</f>
        <v>-6.976</v>
      </c>
      <c r="AS48" s="141">
        <f>AN48-AD48</f>
        <v>0</v>
      </c>
      <c r="AT48" s="140">
        <f>IF((AD48)=0,"",(AS48/AD48))</f>
        <v>0</v>
      </c>
      <c r="AY48" s="139">
        <v>8.3000000000000004E-2</v>
      </c>
      <c r="AZ48" s="289">
        <f>$G48</f>
        <v>72</v>
      </c>
      <c r="BA48" s="288">
        <f t="shared" si="33"/>
        <v>5.976</v>
      </c>
      <c r="BC48" s="139">
        <v>8.3000000000000004E-2</v>
      </c>
      <c r="BD48" s="289">
        <f>$G48</f>
        <v>72</v>
      </c>
      <c r="BE48" s="288">
        <f t="shared" si="35"/>
        <v>5.976</v>
      </c>
    </row>
    <row r="49" spans="2:57" s="136" customFormat="1" ht="13.15" hidden="1" thickBot="1" x14ac:dyDescent="0.4">
      <c r="B49" s="145" t="s">
        <v>27</v>
      </c>
      <c r="D49" s="144" t="s">
        <v>13</v>
      </c>
      <c r="E49" s="143"/>
      <c r="F49" s="142">
        <v>9.7000000000000003E-2</v>
      </c>
      <c r="G49" s="289">
        <f>IF(AND($A$1=1, G18&gt;=600), G18-600, IF(AND($A$1=1, AND(G18&lt;600, G18&gt;=0)), 0, IF(AND($A$1=2, G18&gt;=1000), G18-1000, IF(AND($A$1=2, AND(G18&lt;1000, G18&gt;=0)), 0))))</f>
        <v>0</v>
      </c>
      <c r="H49" s="288">
        <f t="shared" si="36"/>
        <v>0</v>
      </c>
      <c r="J49" s="139">
        <f t="shared" si="40"/>
        <v>9.7000000000000003E-2</v>
      </c>
      <c r="K49" s="289">
        <f>$G49</f>
        <v>0</v>
      </c>
      <c r="L49" s="288">
        <f t="shared" si="37"/>
        <v>0</v>
      </c>
      <c r="N49" s="141">
        <f t="shared" si="38"/>
        <v>0</v>
      </c>
      <c r="O49" s="140" t="str">
        <f t="shared" si="39"/>
        <v/>
      </c>
      <c r="Q49" s="139">
        <f t="shared" si="41"/>
        <v>9.7000000000000003E-2</v>
      </c>
      <c r="R49" s="289">
        <f>$G49</f>
        <v>0</v>
      </c>
      <c r="S49" s="288">
        <f t="shared" si="28"/>
        <v>0</v>
      </c>
      <c r="U49" s="141">
        <f t="shared" si="2"/>
        <v>0</v>
      </c>
      <c r="V49" s="140" t="str">
        <f t="shared" si="3"/>
        <v/>
      </c>
      <c r="X49" s="139">
        <f t="shared" si="42"/>
        <v>9.7000000000000003E-2</v>
      </c>
      <c r="Y49" s="289">
        <f>$G49</f>
        <v>0</v>
      </c>
      <c r="Z49" s="290">
        <f t="shared" si="29"/>
        <v>0</v>
      </c>
      <c r="AB49" s="139">
        <f t="shared" si="43"/>
        <v>9.7000000000000003E-2</v>
      </c>
      <c r="AC49" s="289">
        <f>$G49</f>
        <v>0</v>
      </c>
      <c r="AD49" s="288">
        <f t="shared" si="30"/>
        <v>0</v>
      </c>
      <c r="AF49" s="141">
        <f t="shared" si="4"/>
        <v>0</v>
      </c>
      <c r="AG49" s="140" t="str">
        <f t="shared" si="5"/>
        <v/>
      </c>
      <c r="AI49" s="141" t="e">
        <f>AG49-AC49</f>
        <v>#VALUE!</v>
      </c>
      <c r="AJ49" s="140" t="str">
        <f>IF((AC49)=0,"",(AI49/AC49))</f>
        <v/>
      </c>
      <c r="AL49" s="139">
        <f t="shared" si="44"/>
        <v>9.7000000000000003E-2</v>
      </c>
      <c r="AM49" s="289">
        <f>$G49</f>
        <v>0</v>
      </c>
      <c r="AN49" s="288">
        <f t="shared" si="31"/>
        <v>0</v>
      </c>
      <c r="AP49" s="141" t="e">
        <f>AN49-AJ49</f>
        <v>#VALUE!</v>
      </c>
      <c r="AQ49" s="140" t="e">
        <f>IF((AJ49)=0,"",(AP49/AJ49))</f>
        <v>#VALUE!</v>
      </c>
      <c r="AS49" s="141">
        <f>AN49-AD49</f>
        <v>0</v>
      </c>
      <c r="AT49" s="140" t="str">
        <f>IF((AD49)=0,"",(AS49/AD49))</f>
        <v/>
      </c>
      <c r="AY49" s="139">
        <v>9.7000000000000003E-2</v>
      </c>
      <c r="AZ49" s="289">
        <f>$G49</f>
        <v>0</v>
      </c>
      <c r="BA49" s="288">
        <f t="shared" si="33"/>
        <v>0</v>
      </c>
      <c r="BC49" s="139">
        <v>9.7000000000000003E-2</v>
      </c>
      <c r="BD49" s="289">
        <f>$G49</f>
        <v>0</v>
      </c>
      <c r="BE49" s="288">
        <f t="shared" si="35"/>
        <v>0</v>
      </c>
    </row>
    <row r="50" spans="2:57" ht="8.25" customHeight="1" thickBot="1" x14ac:dyDescent="0.4">
      <c r="B50" s="135"/>
      <c r="C50" s="133"/>
      <c r="D50" s="134"/>
      <c r="E50" s="133"/>
      <c r="F50" s="95"/>
      <c r="G50" s="287"/>
      <c r="H50" s="264"/>
      <c r="I50" s="131"/>
      <c r="J50" s="95"/>
      <c r="K50" s="285"/>
      <c r="L50" s="264"/>
      <c r="M50" s="131"/>
      <c r="N50" s="130"/>
      <c r="O50" s="48"/>
      <c r="Q50" s="95"/>
      <c r="R50" s="285"/>
      <c r="S50" s="264"/>
      <c r="T50" s="131"/>
      <c r="U50" s="130"/>
      <c r="V50" s="48"/>
      <c r="X50" s="95"/>
      <c r="Y50" s="285"/>
      <c r="Z50" s="286"/>
      <c r="AA50" s="131"/>
      <c r="AB50" s="95"/>
      <c r="AC50" s="285"/>
      <c r="AD50" s="264"/>
      <c r="AE50" s="131"/>
      <c r="AF50" s="130"/>
      <c r="AG50" s="48"/>
      <c r="AI50" s="130"/>
      <c r="AJ50" s="48"/>
      <c r="AL50" s="95"/>
      <c r="AM50" s="285"/>
      <c r="AN50" s="264"/>
      <c r="AO50" s="131"/>
      <c r="AP50" s="130"/>
      <c r="AQ50" s="48"/>
      <c r="AS50" s="130"/>
      <c r="AT50" s="48"/>
      <c r="AY50" s="95"/>
      <c r="AZ50" s="285"/>
      <c r="BA50" s="264"/>
      <c r="BB50" s="131"/>
      <c r="BC50" s="95"/>
      <c r="BD50" s="285"/>
      <c r="BE50" s="264"/>
    </row>
    <row r="51" spans="2:57" ht="13.15" x14ac:dyDescent="0.35">
      <c r="B51" s="128" t="s">
        <v>26</v>
      </c>
      <c r="C51" s="113"/>
      <c r="D51" s="113"/>
      <c r="E51" s="113"/>
      <c r="F51" s="127"/>
      <c r="G51" s="275"/>
      <c r="H51" s="121">
        <f>SUM(H40:H47,H39)</f>
        <v>12.781615359999998</v>
      </c>
      <c r="I51" s="125"/>
      <c r="J51" s="122"/>
      <c r="K51" s="281"/>
      <c r="L51" s="121">
        <f>SUM(L40:L47,L39)</f>
        <v>8.588465952</v>
      </c>
      <c r="M51" s="124"/>
      <c r="N51" s="123">
        <f>L51-H51</f>
        <v>-4.1931494079999982</v>
      </c>
      <c r="O51" s="87">
        <f>IF((H51)=0,"",(N51/H51))</f>
        <v>-0.32806099150209439</v>
      </c>
      <c r="Q51" s="122"/>
      <c r="R51" s="281"/>
      <c r="S51" s="121">
        <f>SUM(S40:S47,S39)</f>
        <v>7.9239356327510579</v>
      </c>
      <c r="T51" s="124"/>
      <c r="U51" s="123">
        <f>S51-L51</f>
        <v>-0.66453031924894201</v>
      </c>
      <c r="V51" s="87">
        <f>IF((L51)=0,"",(U51/L51))</f>
        <v>-7.7374739908492335E-2</v>
      </c>
      <c r="X51" s="122"/>
      <c r="Y51" s="281"/>
      <c r="Z51" s="123">
        <f>SUM(Z40:Z47,Z39)</f>
        <v>8.2142920752699773</v>
      </c>
      <c r="AA51" s="283"/>
      <c r="AB51" s="122"/>
      <c r="AC51" s="281"/>
      <c r="AD51" s="121">
        <f>SUM(AD40:AD47,AD39)</f>
        <v>8.2383163139234377</v>
      </c>
      <c r="AE51" s="124"/>
      <c r="AF51" s="123">
        <f>AD51-Z51</f>
        <v>2.4024238653460372E-2</v>
      </c>
      <c r="AG51" s="87">
        <f>IF((Z51)=0,"",(AF51/Z51))</f>
        <v>2.924687658208303E-3</v>
      </c>
      <c r="AI51" s="123">
        <f>AD51-BA51</f>
        <v>-0.1443157313408836</v>
      </c>
      <c r="AJ51" s="87">
        <f>IF((AD51)=0,"",(AI51/AD51))</f>
        <v>-1.7517624456465462E-2</v>
      </c>
      <c r="AL51" s="122"/>
      <c r="AM51" s="281"/>
      <c r="AN51" s="121">
        <f>SUM(AN40:AN47,AN39)</f>
        <v>8.4821948139234387</v>
      </c>
      <c r="AO51" s="124"/>
      <c r="AP51" s="123">
        <f>AN51-AD51</f>
        <v>0.243878500000001</v>
      </c>
      <c r="AQ51" s="87">
        <f>IF((AN51)=0,"",(AP51/AN51))</f>
        <v>2.8751815461686505E-2</v>
      </c>
      <c r="AS51" s="123">
        <f>AN51-BE51</f>
        <v>-5.9032731340881384E-2</v>
      </c>
      <c r="AT51" s="87">
        <f>IF((AN51)=0,"",(AS51/AN51))</f>
        <v>-6.9596056959196151E-3</v>
      </c>
      <c r="AY51" s="122"/>
      <c r="AZ51" s="281"/>
      <c r="BA51" s="121">
        <f>SUM(BA40:BA47,BA39)</f>
        <v>8.3826320452643213</v>
      </c>
      <c r="BB51" s="124"/>
      <c r="BC51" s="122"/>
      <c r="BD51" s="281"/>
      <c r="BE51" s="121">
        <f>SUM(BE40:BE47,BE39)</f>
        <v>8.54122754526432</v>
      </c>
    </row>
    <row r="52" spans="2:57" x14ac:dyDescent="0.35">
      <c r="B52" s="120" t="s">
        <v>23</v>
      </c>
      <c r="C52" s="113"/>
      <c r="D52" s="113"/>
      <c r="E52" s="113"/>
      <c r="F52" s="119">
        <v>0.13</v>
      </c>
      <c r="G52" s="275"/>
      <c r="H52" s="116">
        <f>H51*F52</f>
        <v>1.6616099967999998</v>
      </c>
      <c r="I52" s="107"/>
      <c r="J52" s="118">
        <v>0.13</v>
      </c>
      <c r="K52" s="272"/>
      <c r="L52" s="114">
        <f>L51*J52</f>
        <v>1.11650057376</v>
      </c>
      <c r="M52" s="109"/>
      <c r="N52" s="115">
        <f>L52-H52</f>
        <v>-0.54510942303999976</v>
      </c>
      <c r="O52" s="76">
        <f>IF((H52)=0,"",(N52/H52))</f>
        <v>-0.32806099150209433</v>
      </c>
      <c r="Q52" s="118">
        <v>0.13</v>
      </c>
      <c r="R52" s="272"/>
      <c r="S52" s="114">
        <f>S51*Q52</f>
        <v>1.0301116322576376</v>
      </c>
      <c r="T52" s="109"/>
      <c r="U52" s="115">
        <f>S52-L52</f>
        <v>-8.6388941502362426E-2</v>
      </c>
      <c r="V52" s="76">
        <f>IF((L52)=0,"",(U52/L52))</f>
        <v>-7.7374739908492307E-2</v>
      </c>
      <c r="X52" s="118">
        <v>0.13</v>
      </c>
      <c r="Y52" s="272"/>
      <c r="Z52" s="115">
        <f>Z51*X52</f>
        <v>1.0678579697850972</v>
      </c>
      <c r="AA52" s="109"/>
      <c r="AB52" s="118">
        <v>0.13</v>
      </c>
      <c r="AC52" s="272"/>
      <c r="AD52" s="114">
        <f>AD51*AB52</f>
        <v>1.070981120810047</v>
      </c>
      <c r="AE52" s="109"/>
      <c r="AF52" s="115">
        <f>AD52-Z52</f>
        <v>3.1231510249498662E-3</v>
      </c>
      <c r="AG52" s="76">
        <f>IF((Z52)=0,"",(AF52/Z52))</f>
        <v>2.9246876582083195E-3</v>
      </c>
      <c r="AI52" s="115">
        <f>AD52-BA52</f>
        <v>-1.8761045074314753E-2</v>
      </c>
      <c r="AJ52" s="76">
        <f>IF((AD52)=0,"",(AI52/AD52))</f>
        <v>-1.7517624456465351E-2</v>
      </c>
      <c r="AL52" s="118">
        <v>0.13</v>
      </c>
      <c r="AM52" s="272"/>
      <c r="AN52" s="114">
        <f>AN51*AL52</f>
        <v>1.1026853258100471</v>
      </c>
      <c r="AO52" s="109"/>
      <c r="AP52" s="115">
        <f>AN52-AD52</f>
        <v>3.1704205000000041E-2</v>
      </c>
      <c r="AQ52" s="76">
        <f>IF((AN52)=0,"",(AP52/AN52))</f>
        <v>2.8751815461686422E-2</v>
      </c>
      <c r="AS52" s="115">
        <f>AN52-BE52</f>
        <v>-7.6742550743145177E-3</v>
      </c>
      <c r="AT52" s="76">
        <f>IF((AN52)=0,"",(AS52/AN52))</f>
        <v>-6.9596056959195587E-3</v>
      </c>
      <c r="AY52" s="118">
        <v>0.13</v>
      </c>
      <c r="AZ52" s="272"/>
      <c r="BA52" s="114">
        <f>BA51*AY52</f>
        <v>1.0897421658843618</v>
      </c>
      <c r="BB52" s="109"/>
      <c r="BC52" s="118">
        <v>0.13</v>
      </c>
      <c r="BD52" s="272"/>
      <c r="BE52" s="114">
        <f>BE51*BC52</f>
        <v>1.1103595808843616</v>
      </c>
    </row>
    <row r="53" spans="2:57" ht="13.15" x14ac:dyDescent="0.35">
      <c r="B53" s="117" t="s">
        <v>22</v>
      </c>
      <c r="C53" s="113"/>
      <c r="D53" s="113"/>
      <c r="E53" s="113"/>
      <c r="F53" s="112"/>
      <c r="G53" s="275"/>
      <c r="H53" s="116">
        <f>H51+H52</f>
        <v>14.443225356799998</v>
      </c>
      <c r="I53" s="107"/>
      <c r="J53" s="107"/>
      <c r="K53" s="272"/>
      <c r="L53" s="114">
        <f>L51+L52</f>
        <v>9.7049665257599997</v>
      </c>
      <c r="M53" s="109"/>
      <c r="N53" s="115">
        <f>L53-H53</f>
        <v>-4.7382588310399978</v>
      </c>
      <c r="O53" s="76">
        <f>IF((H53)=0,"",(N53/H53))</f>
        <v>-0.32806099150209433</v>
      </c>
      <c r="Q53" s="107"/>
      <c r="R53" s="272"/>
      <c r="S53" s="114">
        <f>S51+S52</f>
        <v>8.9540472650086951</v>
      </c>
      <c r="T53" s="109"/>
      <c r="U53" s="115">
        <f>S53-L53</f>
        <v>-0.75091926075130466</v>
      </c>
      <c r="V53" s="76">
        <f>IF((L53)=0,"",(U53/L53))</f>
        <v>-7.7374739908492363E-2</v>
      </c>
      <c r="X53" s="107"/>
      <c r="Y53" s="272"/>
      <c r="Z53" s="115">
        <f>Z51+Z52</f>
        <v>9.282150045055074</v>
      </c>
      <c r="AA53" s="109"/>
      <c r="AB53" s="107"/>
      <c r="AC53" s="272"/>
      <c r="AD53" s="114">
        <f>AD51+AD52</f>
        <v>9.3092974347334838</v>
      </c>
      <c r="AE53" s="109"/>
      <c r="AF53" s="115">
        <f>AD53-Z53</f>
        <v>2.7147389678409795E-2</v>
      </c>
      <c r="AG53" s="76">
        <f>IF((Z53)=0,"",(AF53/Z53))</f>
        <v>2.9246876582082575E-3</v>
      </c>
      <c r="AI53" s="115">
        <f>AD53-BA53</f>
        <v>-0.16307677641519902</v>
      </c>
      <c r="AJ53" s="76">
        <f>IF((AD53)=0,"",(AI53/AD53))</f>
        <v>-1.7517624456465521E-2</v>
      </c>
      <c r="AL53" s="107"/>
      <c r="AM53" s="272"/>
      <c r="AN53" s="114">
        <f>AN51+AN52</f>
        <v>9.5848801397334853</v>
      </c>
      <c r="AO53" s="109"/>
      <c r="AP53" s="115">
        <f>AN53-AD53</f>
        <v>0.27558270500000148</v>
      </c>
      <c r="AQ53" s="76">
        <f>IF((AN53)=0,"",(AP53/AN53))</f>
        <v>2.8751815461686543E-2</v>
      </c>
      <c r="AS53" s="115">
        <f>AN53-BE53</f>
        <v>-6.6706986415196567E-2</v>
      </c>
      <c r="AT53" s="76">
        <f>IF((AN53)=0,"",(AS53/AN53))</f>
        <v>-6.9596056959196784E-3</v>
      </c>
      <c r="AY53" s="107"/>
      <c r="AZ53" s="272"/>
      <c r="BA53" s="114">
        <f>BA51+BA52</f>
        <v>9.4723742111486828</v>
      </c>
      <c r="BB53" s="109"/>
      <c r="BC53" s="107"/>
      <c r="BD53" s="272"/>
      <c r="BE53" s="114">
        <f>BE51+BE52</f>
        <v>9.6515871261486819</v>
      </c>
    </row>
    <row r="54" spans="2:57" ht="15.75" customHeight="1" x14ac:dyDescent="0.35">
      <c r="B54" s="529" t="s">
        <v>21</v>
      </c>
      <c r="C54" s="529"/>
      <c r="D54" s="529"/>
      <c r="E54" s="113"/>
      <c r="F54" s="112"/>
      <c r="G54" s="275"/>
      <c r="H54" s="110">
        <f>ROUND(-H53*10%,2)</f>
        <v>-1.44</v>
      </c>
      <c r="I54" s="107"/>
      <c r="J54" s="107"/>
      <c r="K54" s="272"/>
      <c r="L54" s="106">
        <f>ROUND(-L53*10%,2)</f>
        <v>-0.97</v>
      </c>
      <c r="M54" s="109"/>
      <c r="N54" s="108">
        <f>L54-H54</f>
        <v>0.47</v>
      </c>
      <c r="O54" s="68">
        <f>IF((H54)=0,"",(N54/H54))</f>
        <v>-0.3263888888888889</v>
      </c>
      <c r="Q54" s="107"/>
      <c r="R54" s="272"/>
      <c r="S54" s="106"/>
      <c r="T54" s="109"/>
      <c r="U54" s="108">
        <f>S54-L54</f>
        <v>0.97</v>
      </c>
      <c r="V54" s="68">
        <f>IF((L54)=0,"",(U54/L54))</f>
        <v>-1</v>
      </c>
      <c r="X54" s="107"/>
      <c r="Y54" s="272"/>
      <c r="Z54" s="108"/>
      <c r="AA54" s="109"/>
      <c r="AB54" s="107"/>
      <c r="AC54" s="272"/>
      <c r="AD54" s="106"/>
      <c r="AE54" s="109"/>
      <c r="AF54" s="108">
        <f>AD54-Z54</f>
        <v>0</v>
      </c>
      <c r="AG54" s="68" t="str">
        <f>IF((Z54)=0,"",(AF54/Z54))</f>
        <v/>
      </c>
      <c r="AI54" s="108">
        <f>AD54-BA54</f>
        <v>0</v>
      </c>
      <c r="AJ54" s="68" t="str">
        <f>IF((AD54)=0,"",(AI54/AD54))</f>
        <v/>
      </c>
      <c r="AL54" s="107"/>
      <c r="AM54" s="272"/>
      <c r="AN54" s="106"/>
      <c r="AO54" s="109"/>
      <c r="AP54" s="108">
        <f>AN54-AD54</f>
        <v>0</v>
      </c>
      <c r="AQ54" s="68" t="str">
        <f>IF((AN54)=0,"",(AP54/AN54))</f>
        <v/>
      </c>
      <c r="AS54" s="108">
        <f>AN54-BE54</f>
        <v>0</v>
      </c>
      <c r="AT54" s="68" t="str">
        <f>IF((AN54)=0,"",(AS54/AN54))</f>
        <v/>
      </c>
      <c r="AY54" s="107"/>
      <c r="AZ54" s="272"/>
      <c r="BA54" s="106"/>
      <c r="BB54" s="109"/>
      <c r="BC54" s="107"/>
      <c r="BD54" s="272"/>
      <c r="BE54" s="106"/>
    </row>
    <row r="55" spans="2:57" ht="13.5" customHeight="1" thickBot="1" x14ac:dyDescent="0.4">
      <c r="B55" s="530" t="s">
        <v>25</v>
      </c>
      <c r="C55" s="530"/>
      <c r="D55" s="530"/>
      <c r="E55" s="105"/>
      <c r="F55" s="104"/>
      <c r="G55" s="270"/>
      <c r="H55" s="102">
        <f>H53+H54</f>
        <v>13.003225356799998</v>
      </c>
      <c r="I55" s="98"/>
      <c r="J55" s="98"/>
      <c r="K55" s="266"/>
      <c r="L55" s="97">
        <f>L53+L54</f>
        <v>8.7349665257599991</v>
      </c>
      <c r="M55" s="101"/>
      <c r="N55" s="100">
        <f>L55-H55</f>
        <v>-4.2682588310399989</v>
      </c>
      <c r="O55" s="99">
        <f>IF((H55)=0,"",(N55/H55))</f>
        <v>-0.32824616308044879</v>
      </c>
      <c r="Q55" s="98"/>
      <c r="R55" s="266"/>
      <c r="S55" s="97">
        <f>S53+S54</f>
        <v>8.9540472650086951</v>
      </c>
      <c r="T55" s="101"/>
      <c r="U55" s="100">
        <f>S55-L55</f>
        <v>0.21908073924869598</v>
      </c>
      <c r="V55" s="99">
        <f>IF((L55)=0,"",(U55/L55))</f>
        <v>2.5080890533765901E-2</v>
      </c>
      <c r="X55" s="98"/>
      <c r="Y55" s="266"/>
      <c r="Z55" s="100">
        <f>Z53+Z54</f>
        <v>9.282150045055074</v>
      </c>
      <c r="AA55" s="101"/>
      <c r="AB55" s="98"/>
      <c r="AC55" s="266"/>
      <c r="AD55" s="97">
        <f>AD53+AD54</f>
        <v>9.3092974347334838</v>
      </c>
      <c r="AE55" s="101"/>
      <c r="AF55" s="100">
        <f>AD55-Z55</f>
        <v>2.7147389678409795E-2</v>
      </c>
      <c r="AG55" s="99">
        <f>IF((Z55)=0,"",(AF55/Z55))</f>
        <v>2.9246876582082575E-3</v>
      </c>
      <c r="AI55" s="100">
        <f>AD55-BA55</f>
        <v>-0.16307677641519902</v>
      </c>
      <c r="AJ55" s="99">
        <f>IF((AD55)=0,"",(AI55/AD55))</f>
        <v>-1.7517624456465521E-2</v>
      </c>
      <c r="AL55" s="98"/>
      <c r="AM55" s="266"/>
      <c r="AN55" s="97">
        <f>AN53+AN54</f>
        <v>9.5848801397334853</v>
      </c>
      <c r="AO55" s="101"/>
      <c r="AP55" s="100">
        <f>AN55-AD55</f>
        <v>0.27558270500000148</v>
      </c>
      <c r="AQ55" s="99">
        <f>IF((AN55)=0,"",(AP55/AN55))</f>
        <v>2.8751815461686543E-2</v>
      </c>
      <c r="AS55" s="100">
        <f>AN55-BE55</f>
        <v>-6.6706986415196567E-2</v>
      </c>
      <c r="AT55" s="99">
        <f>IF((AN55)=0,"",(AS55/AN55))</f>
        <v>-6.9596056959196784E-3</v>
      </c>
      <c r="AY55" s="98"/>
      <c r="AZ55" s="266"/>
      <c r="BA55" s="97">
        <f>BA53+BA54</f>
        <v>9.4723742111486828</v>
      </c>
      <c r="BB55" s="101"/>
      <c r="BC55" s="98"/>
      <c r="BD55" s="266"/>
      <c r="BE55" s="97">
        <f>BE53+BE54</f>
        <v>9.6515871261486819</v>
      </c>
    </row>
    <row r="56" spans="2:57" s="44" customFormat="1" ht="8.25" hidden="1" customHeight="1" thickBot="1" x14ac:dyDescent="0.4">
      <c r="B56" s="56"/>
      <c r="C56" s="54"/>
      <c r="D56" s="55"/>
      <c r="E56" s="54"/>
      <c r="F56" s="95"/>
      <c r="G56" s="244"/>
      <c r="H56" s="264"/>
      <c r="I56" s="50"/>
      <c r="J56" s="95"/>
      <c r="K56" s="262"/>
      <c r="L56" s="264"/>
      <c r="M56" s="50"/>
      <c r="N56" s="96"/>
      <c r="O56" s="48"/>
      <c r="Q56" s="95"/>
      <c r="R56" s="262"/>
      <c r="S56" s="93"/>
      <c r="T56" s="50"/>
      <c r="U56" s="96"/>
      <c r="V56" s="48"/>
      <c r="X56" s="95"/>
      <c r="Y56" s="262"/>
      <c r="Z56" s="263"/>
      <c r="AA56" s="50"/>
      <c r="AB56" s="95"/>
      <c r="AC56" s="262"/>
      <c r="AD56" s="93"/>
      <c r="AE56" s="50"/>
      <c r="AF56" s="96"/>
      <c r="AG56" s="48"/>
      <c r="AI56" s="96"/>
      <c r="AJ56" s="48"/>
      <c r="AL56" s="95"/>
      <c r="AM56" s="262"/>
      <c r="AN56" s="93"/>
      <c r="AO56" s="50"/>
      <c r="AP56" s="96"/>
      <c r="AQ56" s="48"/>
      <c r="AS56" s="96"/>
      <c r="AT56" s="48"/>
      <c r="AY56" s="95"/>
      <c r="AZ56" s="262"/>
      <c r="BA56" s="93"/>
      <c r="BB56" s="50"/>
      <c r="BC56" s="95"/>
      <c r="BD56" s="262"/>
      <c r="BE56" s="93"/>
    </row>
    <row r="57" spans="2:57" s="44" customFormat="1" ht="13.5" hidden="1" thickBot="1" x14ac:dyDescent="0.4">
      <c r="B57" s="92" t="s">
        <v>24</v>
      </c>
      <c r="C57" s="74"/>
      <c r="D57" s="74"/>
      <c r="E57" s="74"/>
      <c r="F57" s="91"/>
      <c r="G57" s="256"/>
      <c r="H57" s="261">
        <f>SUM(H48:H49,H39,H40:H44)</f>
        <v>12.820495359999999</v>
      </c>
      <c r="I57" s="90"/>
      <c r="J57" s="86"/>
      <c r="K57" s="259"/>
      <c r="L57" s="261">
        <f>SUM(L48:L49,L39,L40:L44)</f>
        <v>10.820781952000001</v>
      </c>
      <c r="M57" s="89"/>
      <c r="N57" s="88">
        <f>L57-H57</f>
        <v>-1.9997134079999981</v>
      </c>
      <c r="O57" s="87">
        <f>IF((H57)=0,"",(N57/H57))</f>
        <v>-0.15597785825336458</v>
      </c>
      <c r="Q57" s="86"/>
      <c r="R57" s="259"/>
      <c r="S57" s="85">
        <f>SUM(S48:S49,S39,S40:S44)</f>
        <v>11.434381632751057</v>
      </c>
      <c r="T57" s="89"/>
      <c r="U57" s="88">
        <f>S57-L57</f>
        <v>0.6135996807510562</v>
      </c>
      <c r="V57" s="87">
        <f>IF((L57)=0,"",(U57/L57))</f>
        <v>5.6705669097938415E-2</v>
      </c>
      <c r="X57" s="86"/>
      <c r="Y57" s="259"/>
      <c r="Z57" s="88">
        <f>SUM(Z48:Z49,Z39,Z40:Z44)</f>
        <v>11.63403207526998</v>
      </c>
      <c r="AA57" s="260"/>
      <c r="AB57" s="86"/>
      <c r="AC57" s="259"/>
      <c r="AD57" s="85">
        <f>SUM(AD48:AD49,AD39,AD40:AD44)</f>
        <v>11.658056313923439</v>
      </c>
      <c r="AE57" s="89"/>
      <c r="AF57" s="88">
        <f>AD57-Z57</f>
        <v>2.4024238653458596E-2</v>
      </c>
      <c r="AG57" s="87">
        <f>IF((Z57)=0,"",(AF57/Z57))</f>
        <v>2.0649967696518569E-3</v>
      </c>
      <c r="AI57" s="88">
        <f>AG57-AC57</f>
        <v>2.0649967696518569E-3</v>
      </c>
      <c r="AJ57" s="87" t="str">
        <f>IF((AC57)=0,"",(AI57/AC57))</f>
        <v/>
      </c>
      <c r="AL57" s="86"/>
      <c r="AM57" s="259"/>
      <c r="AN57" s="85">
        <f>SUM(AN48:AN49,AN39,AN40:AN44)</f>
        <v>11.90193481392344</v>
      </c>
      <c r="AO57" s="89"/>
      <c r="AP57" s="88" t="e">
        <f>AN57-AJ57</f>
        <v>#VALUE!</v>
      </c>
      <c r="AQ57" s="87" t="e">
        <f>IF((AJ57)=0,"",(AP57/AJ57))</f>
        <v>#VALUE!</v>
      </c>
      <c r="AS57" s="88">
        <f>AN57-AD57</f>
        <v>0.243878500000001</v>
      </c>
      <c r="AT57" s="87">
        <f>IF((AD57)=0,"",(AS57/AD57))</f>
        <v>2.0919310512227691E-2</v>
      </c>
      <c r="AY57" s="86"/>
      <c r="AZ57" s="259"/>
      <c r="BA57" s="85">
        <f>SUM(BA48:BA49,BA39,BA40:BA44)</f>
        <v>11.802372045264322</v>
      </c>
      <c r="BB57" s="89"/>
      <c r="BC57" s="86"/>
      <c r="BD57" s="259"/>
      <c r="BE57" s="85">
        <f>SUM(BE48:BE49,BE39,BE40:BE44)</f>
        <v>11.960967545264323</v>
      </c>
    </row>
    <row r="58" spans="2:57" s="44" customFormat="1" ht="13.15" hidden="1" thickBot="1" x14ac:dyDescent="0.4">
      <c r="B58" s="84" t="s">
        <v>23</v>
      </c>
      <c r="C58" s="74"/>
      <c r="D58" s="74"/>
      <c r="E58" s="74"/>
      <c r="F58" s="83">
        <v>0.13</v>
      </c>
      <c r="G58" s="256"/>
      <c r="H58" s="258">
        <f>H57*F58</f>
        <v>1.6666643967999999</v>
      </c>
      <c r="I58" s="67"/>
      <c r="J58" s="81">
        <v>0.13</v>
      </c>
      <c r="K58" s="253"/>
      <c r="L58" s="257">
        <f>L57*J58</f>
        <v>1.4067016537600001</v>
      </c>
      <c r="M58" s="70"/>
      <c r="N58" s="77">
        <f>L58-H58</f>
        <v>-0.25996274303999978</v>
      </c>
      <c r="O58" s="76">
        <f>IF((H58)=0,"",(N58/H58))</f>
        <v>-0.15597785825336458</v>
      </c>
      <c r="Q58" s="81">
        <v>0.13</v>
      </c>
      <c r="R58" s="253"/>
      <c r="S58" s="75">
        <f>S57*Q58</f>
        <v>1.4864696122576375</v>
      </c>
      <c r="T58" s="70"/>
      <c r="U58" s="77">
        <f>S58-L58</f>
        <v>7.9767958497637403E-2</v>
      </c>
      <c r="V58" s="76">
        <f>IF((L58)=0,"",(U58/L58))</f>
        <v>5.6705669097938484E-2</v>
      </c>
      <c r="X58" s="81">
        <v>0.13</v>
      </c>
      <c r="Y58" s="253"/>
      <c r="Z58" s="77">
        <f>Z57*X58</f>
        <v>1.5124241697850975</v>
      </c>
      <c r="AA58" s="70"/>
      <c r="AB58" s="81">
        <v>0.13</v>
      </c>
      <c r="AC58" s="253"/>
      <c r="AD58" s="75">
        <f>AD57*AB58</f>
        <v>1.5155473208100472</v>
      </c>
      <c r="AE58" s="70"/>
      <c r="AF58" s="77">
        <f>AD58-Z58</f>
        <v>3.1231510249496441E-3</v>
      </c>
      <c r="AG58" s="76">
        <f>IF((Z58)=0,"",(AF58/Z58))</f>
        <v>2.0649967696518743E-3</v>
      </c>
      <c r="AI58" s="77">
        <f>AG58-AC58</f>
        <v>2.0649967696518743E-3</v>
      </c>
      <c r="AJ58" s="76" t="str">
        <f>IF((AC58)=0,"",(AI58/AC58))</f>
        <v/>
      </c>
      <c r="AL58" s="81">
        <v>0.13</v>
      </c>
      <c r="AM58" s="253"/>
      <c r="AN58" s="75">
        <f>AN57*AL58</f>
        <v>1.5472515258100472</v>
      </c>
      <c r="AO58" s="70"/>
      <c r="AP58" s="77" t="e">
        <f>AN58-AJ58</f>
        <v>#VALUE!</v>
      </c>
      <c r="AQ58" s="76" t="e">
        <f>IF((AJ58)=0,"",(AP58/AJ58))</f>
        <v>#VALUE!</v>
      </c>
      <c r="AS58" s="77">
        <f>AN58-AD58</f>
        <v>3.1704205000000041E-2</v>
      </c>
      <c r="AT58" s="76">
        <f>IF((AD58)=0,"",(AS58/AD58))</f>
        <v>2.0919310512227632E-2</v>
      </c>
      <c r="AY58" s="81">
        <v>0.13</v>
      </c>
      <c r="AZ58" s="253"/>
      <c r="BA58" s="75">
        <f>BA57*AY58</f>
        <v>1.5343083658843619</v>
      </c>
      <c r="BB58" s="70"/>
      <c r="BC58" s="81">
        <v>0.13</v>
      </c>
      <c r="BD58" s="253"/>
      <c r="BE58" s="75">
        <f>BE57*BC58</f>
        <v>1.554925780884362</v>
      </c>
    </row>
    <row r="59" spans="2:57" s="44" customFormat="1" ht="13.5" hidden="1" thickBot="1" x14ac:dyDescent="0.4">
      <c r="B59" s="79" t="s">
        <v>22</v>
      </c>
      <c r="C59" s="74"/>
      <c r="D59" s="74"/>
      <c r="E59" s="74"/>
      <c r="F59" s="73"/>
      <c r="G59" s="256"/>
      <c r="H59" s="258">
        <f>H57+H58</f>
        <v>14.487159756799999</v>
      </c>
      <c r="I59" s="67"/>
      <c r="J59" s="67"/>
      <c r="K59" s="253"/>
      <c r="L59" s="257">
        <f>L57+L58</f>
        <v>12.227483605760002</v>
      </c>
      <c r="M59" s="70"/>
      <c r="N59" s="77">
        <f>L59-H59</f>
        <v>-2.2596761510399972</v>
      </c>
      <c r="O59" s="76">
        <f>IF((H59)=0,"",(N59/H59))</f>
        <v>-0.15597785825336452</v>
      </c>
      <c r="Q59" s="67"/>
      <c r="R59" s="253"/>
      <c r="S59" s="75">
        <f>S57+S58</f>
        <v>12.920851245008695</v>
      </c>
      <c r="T59" s="70"/>
      <c r="U59" s="77">
        <f>S59-L59</f>
        <v>0.69336763924869338</v>
      </c>
      <c r="V59" s="76">
        <f>IF((L59)=0,"",(U59/L59))</f>
        <v>5.6705669097938408E-2</v>
      </c>
      <c r="X59" s="67"/>
      <c r="Y59" s="253"/>
      <c r="Z59" s="77">
        <f>Z57+Z58</f>
        <v>13.146456245055077</v>
      </c>
      <c r="AA59" s="70"/>
      <c r="AB59" s="67"/>
      <c r="AC59" s="253"/>
      <c r="AD59" s="75">
        <f>AD57+AD58</f>
        <v>13.173603634733485</v>
      </c>
      <c r="AE59" s="70"/>
      <c r="AF59" s="77">
        <f>AD59-Z59</f>
        <v>2.7147389678408018E-2</v>
      </c>
      <c r="AG59" s="76">
        <f>IF((Z59)=0,"",(AF59/Z59))</f>
        <v>2.0649967696518418E-3</v>
      </c>
      <c r="AI59" s="77">
        <f>AG59-AC59</f>
        <v>2.0649967696518418E-3</v>
      </c>
      <c r="AJ59" s="76" t="str">
        <f>IF((AC59)=0,"",(AI59/AC59))</f>
        <v/>
      </c>
      <c r="AL59" s="67"/>
      <c r="AM59" s="253"/>
      <c r="AN59" s="75">
        <f>AN57+AN58</f>
        <v>13.449186339733487</v>
      </c>
      <c r="AO59" s="70"/>
      <c r="AP59" s="77" t="e">
        <f>AN59-AJ59</f>
        <v>#VALUE!</v>
      </c>
      <c r="AQ59" s="76" t="e">
        <f>IF((AJ59)=0,"",(AP59/AJ59))</f>
        <v>#VALUE!</v>
      </c>
      <c r="AS59" s="77">
        <f>AN59-AD59</f>
        <v>0.27558270500000148</v>
      </c>
      <c r="AT59" s="76">
        <f>IF((AD59)=0,"",(AS59/AD59))</f>
        <v>2.0919310512227719E-2</v>
      </c>
      <c r="AY59" s="67"/>
      <c r="AZ59" s="253"/>
      <c r="BA59" s="75">
        <f>BA57+BA58</f>
        <v>13.336680411148684</v>
      </c>
      <c r="BB59" s="70"/>
      <c r="BC59" s="67"/>
      <c r="BD59" s="253"/>
      <c r="BE59" s="75">
        <f>BE57+BE58</f>
        <v>13.515893326148685</v>
      </c>
    </row>
    <row r="60" spans="2:57" s="44" customFormat="1" ht="15.75" hidden="1" customHeight="1" x14ac:dyDescent="0.35">
      <c r="B60" s="527" t="s">
        <v>21</v>
      </c>
      <c r="C60" s="527"/>
      <c r="D60" s="527"/>
      <c r="E60" s="74"/>
      <c r="F60" s="73"/>
      <c r="G60" s="256"/>
      <c r="H60" s="255">
        <f>ROUND(-H59*10%,2)</f>
        <v>-1.45</v>
      </c>
      <c r="I60" s="67"/>
      <c r="J60" s="67"/>
      <c r="K60" s="253"/>
      <c r="L60" s="254">
        <f>ROUND(-L59*10%,2)</f>
        <v>-1.22</v>
      </c>
      <c r="M60" s="70"/>
      <c r="N60" s="69">
        <f>L60-H60</f>
        <v>0.22999999999999998</v>
      </c>
      <c r="O60" s="68">
        <f>IF((H60)=0,"",(N60/H60))</f>
        <v>-0.1586206896551724</v>
      </c>
      <c r="Q60" s="67"/>
      <c r="R60" s="253"/>
      <c r="S60" s="66">
        <f>ROUND(-S59*10%,2)</f>
        <v>-1.29</v>
      </c>
      <c r="T60" s="70"/>
      <c r="U60" s="69">
        <f>S60-L60</f>
        <v>-7.0000000000000062E-2</v>
      </c>
      <c r="V60" s="68">
        <f>IF((L60)=0,"",(U60/L60))</f>
        <v>5.7377049180327919E-2</v>
      </c>
      <c r="X60" s="67"/>
      <c r="Y60" s="253"/>
      <c r="Z60" s="69">
        <f>ROUND(-Z59*10%,2)</f>
        <v>-1.31</v>
      </c>
      <c r="AA60" s="70"/>
      <c r="AB60" s="67"/>
      <c r="AC60" s="253"/>
      <c r="AD60" s="66">
        <f>ROUND(-AD59*10%,2)</f>
        <v>-1.32</v>
      </c>
      <c r="AE60" s="70"/>
      <c r="AF60" s="69">
        <f>AD60-Z60</f>
        <v>-1.0000000000000009E-2</v>
      </c>
      <c r="AG60" s="68">
        <f>IF((Z60)=0,"",(AF60/Z60))</f>
        <v>7.6335877862595486E-3</v>
      </c>
      <c r="AI60" s="69">
        <f>AG60-AC60</f>
        <v>7.6335877862595486E-3</v>
      </c>
      <c r="AJ60" s="68" t="str">
        <f>IF((AC60)=0,"",(AI60/AC60))</f>
        <v/>
      </c>
      <c r="AL60" s="67"/>
      <c r="AM60" s="253"/>
      <c r="AN60" s="66">
        <f>ROUND(-AN59*10%,2)</f>
        <v>-1.34</v>
      </c>
      <c r="AO60" s="70"/>
      <c r="AP60" s="69" t="e">
        <f>AN60-AJ60</f>
        <v>#VALUE!</v>
      </c>
      <c r="AQ60" s="68" t="e">
        <f>IF((AJ60)=0,"",(AP60/AJ60))</f>
        <v>#VALUE!</v>
      </c>
      <c r="AS60" s="69">
        <f>AN60-AD60</f>
        <v>-2.0000000000000018E-2</v>
      </c>
      <c r="AT60" s="68">
        <f>IF((AD60)=0,"",(AS60/AD60))</f>
        <v>1.5151515151515164E-2</v>
      </c>
      <c r="AY60" s="67"/>
      <c r="AZ60" s="253"/>
      <c r="BA60" s="66">
        <f>ROUND(-BA59*10%,2)</f>
        <v>-1.33</v>
      </c>
      <c r="BB60" s="70"/>
      <c r="BC60" s="67"/>
      <c r="BD60" s="253"/>
      <c r="BE60" s="66">
        <f>ROUND(-BE59*10%,2)</f>
        <v>-1.35</v>
      </c>
    </row>
    <row r="61" spans="2:57" s="44" customFormat="1" ht="13.5" hidden="1" customHeight="1" thickBot="1" x14ac:dyDescent="0.4">
      <c r="B61" s="534" t="s">
        <v>20</v>
      </c>
      <c r="C61" s="534"/>
      <c r="D61" s="534"/>
      <c r="E61" s="65"/>
      <c r="F61" s="64"/>
      <c r="G61" s="252"/>
      <c r="H61" s="251">
        <f>SUM(H59:H60)</f>
        <v>13.037159756799999</v>
      </c>
      <c r="I61" s="58"/>
      <c r="J61" s="58"/>
      <c r="K61" s="249"/>
      <c r="L61" s="250">
        <f>SUM(L59:L60)</f>
        <v>11.007483605760001</v>
      </c>
      <c r="M61" s="61"/>
      <c r="N61" s="60">
        <f>L61-H61</f>
        <v>-2.0296761510399985</v>
      </c>
      <c r="O61" s="59">
        <f>IF((H61)=0,"",(N61/H61))</f>
        <v>-0.15568392110722951</v>
      </c>
      <c r="Q61" s="58"/>
      <c r="R61" s="249"/>
      <c r="S61" s="57">
        <f>SUM(S59:S60)</f>
        <v>11.630851245008696</v>
      </c>
      <c r="T61" s="61"/>
      <c r="U61" s="60">
        <f>S61-L61</f>
        <v>0.62336763924869487</v>
      </c>
      <c r="V61" s="59">
        <f>IF((L61)=0,"",(U61/L61))</f>
        <v>5.6631257567578731E-2</v>
      </c>
      <c r="X61" s="58"/>
      <c r="Y61" s="249"/>
      <c r="Z61" s="60">
        <f>SUM(Z59:Z60)</f>
        <v>11.836456245055077</v>
      </c>
      <c r="AA61" s="61"/>
      <c r="AB61" s="58"/>
      <c r="AC61" s="249"/>
      <c r="AD61" s="57">
        <f>SUM(AD59:AD60)</f>
        <v>11.853603634733485</v>
      </c>
      <c r="AE61" s="61"/>
      <c r="AF61" s="60">
        <f>AD61-Z61</f>
        <v>1.7147389678408231E-2</v>
      </c>
      <c r="AG61" s="59">
        <f>IF((Z61)=0,"",(AF61/Z61))</f>
        <v>1.4486928624073533E-3</v>
      </c>
      <c r="AI61" s="60">
        <f>AG61-AC61</f>
        <v>1.4486928624073533E-3</v>
      </c>
      <c r="AJ61" s="59" t="str">
        <f>IF((AC61)=0,"",(AI61/AC61))</f>
        <v/>
      </c>
      <c r="AL61" s="58"/>
      <c r="AM61" s="249"/>
      <c r="AN61" s="57">
        <f>SUM(AN59:AN60)</f>
        <v>12.109186339733487</v>
      </c>
      <c r="AO61" s="61"/>
      <c r="AP61" s="60" t="e">
        <f>AN61-AJ61</f>
        <v>#VALUE!</v>
      </c>
      <c r="AQ61" s="59" t="e">
        <f>IF((AJ61)=0,"",(AP61/AJ61))</f>
        <v>#VALUE!</v>
      </c>
      <c r="AS61" s="60">
        <f>AN61-AD61</f>
        <v>0.25558270500000191</v>
      </c>
      <c r="AT61" s="59">
        <f>IF((AD61)=0,"",(AS61/AD61))</f>
        <v>2.1561603785290429E-2</v>
      </c>
      <c r="AY61" s="58"/>
      <c r="AZ61" s="249"/>
      <c r="BA61" s="57">
        <f>SUM(BA59:BA60)</f>
        <v>12.006680411148684</v>
      </c>
      <c r="BB61" s="61"/>
      <c r="BC61" s="58"/>
      <c r="BD61" s="249"/>
      <c r="BE61" s="57">
        <f>SUM(BE59:BE60)</f>
        <v>12.165893326148685</v>
      </c>
    </row>
    <row r="62" spans="2:57" s="44" customFormat="1" ht="8.25" customHeight="1" thickBot="1" x14ac:dyDescent="0.4">
      <c r="B62" s="56"/>
      <c r="C62" s="54"/>
      <c r="D62" s="55"/>
      <c r="E62" s="54"/>
      <c r="F62" s="47"/>
      <c r="G62" s="248"/>
      <c r="H62" s="247"/>
      <c r="I62" s="51"/>
      <c r="J62" s="47"/>
      <c r="K62" s="244"/>
      <c r="L62" s="246"/>
      <c r="M62" s="50"/>
      <c r="N62" s="49"/>
      <c r="O62" s="48"/>
      <c r="Q62" s="47"/>
      <c r="R62" s="244"/>
      <c r="S62" s="45"/>
      <c r="T62" s="50"/>
      <c r="U62" s="49"/>
      <c r="V62" s="48"/>
      <c r="X62" s="47"/>
      <c r="Y62" s="244"/>
      <c r="Z62" s="245"/>
      <c r="AA62" s="50"/>
      <c r="AB62" s="47"/>
      <c r="AC62" s="244"/>
      <c r="AD62" s="45"/>
      <c r="AE62" s="50"/>
      <c r="AF62" s="49"/>
      <c r="AG62" s="48"/>
      <c r="AI62" s="49"/>
      <c r="AJ62" s="48"/>
      <c r="AL62" s="47"/>
      <c r="AM62" s="244"/>
      <c r="AN62" s="45"/>
      <c r="AO62" s="50"/>
      <c r="AP62" s="49"/>
      <c r="AQ62" s="48"/>
      <c r="AS62" s="49"/>
      <c r="AT62" s="48"/>
      <c r="AY62" s="47"/>
      <c r="AZ62" s="244"/>
      <c r="BA62" s="45"/>
      <c r="BB62" s="50"/>
      <c r="BC62" s="47"/>
      <c r="BD62" s="244"/>
      <c r="BE62" s="45"/>
    </row>
    <row r="63" spans="2:57" ht="10.5" customHeight="1" x14ac:dyDescent="0.35">
      <c r="G63" s="228"/>
      <c r="H63" s="229"/>
      <c r="K63" s="228"/>
      <c r="S63" s="43"/>
      <c r="Z63" s="43"/>
      <c r="AD63" s="43"/>
      <c r="AN63" s="43"/>
      <c r="BA63" s="43"/>
      <c r="BE63" s="43"/>
    </row>
    <row r="64" spans="2:57" ht="13.15" x14ac:dyDescent="0.4">
      <c r="B64" s="42" t="s">
        <v>19</v>
      </c>
      <c r="F64" s="41">
        <v>4.2999999999999997E-2</v>
      </c>
      <c r="G64" s="228"/>
      <c r="H64" s="229"/>
      <c r="J64" s="41">
        <f>F64</f>
        <v>4.2999999999999997E-2</v>
      </c>
      <c r="K64" s="228"/>
      <c r="Q64" s="41">
        <v>4.8648832098523664E-2</v>
      </c>
      <c r="X64" s="41">
        <f>$Q64</f>
        <v>4.8648832098523664E-2</v>
      </c>
      <c r="AB64" s="41">
        <v>4.8599999999999997E-2</v>
      </c>
      <c r="AL64" s="41">
        <f>AB64</f>
        <v>4.8599999999999997E-2</v>
      </c>
      <c r="AY64" s="41">
        <v>4.8648832098523664E-2</v>
      </c>
      <c r="BC64" s="41">
        <v>4.8648832098523664E-2</v>
      </c>
    </row>
    <row r="65" spans="1:57" s="7" customFormat="1" ht="13.15" x14ac:dyDescent="0.4">
      <c r="B65" s="243"/>
      <c r="F65" s="35"/>
      <c r="G65" s="242"/>
      <c r="H65" s="241"/>
      <c r="J65" s="35"/>
      <c r="K65" s="242"/>
      <c r="L65" s="241"/>
      <c r="Q65" s="35"/>
      <c r="R65" s="242"/>
      <c r="X65" s="35"/>
      <c r="Y65" s="242"/>
      <c r="Z65" s="241"/>
      <c r="AB65" s="35"/>
      <c r="AC65" s="242"/>
      <c r="AD65" s="241"/>
      <c r="AL65" s="35"/>
      <c r="AM65" s="242"/>
      <c r="AN65" s="241"/>
      <c r="AY65" s="35"/>
      <c r="AZ65" s="242"/>
      <c r="BA65" s="241"/>
      <c r="BC65" s="35"/>
      <c r="BD65" s="242"/>
      <c r="BE65" s="241"/>
    </row>
    <row r="66" spans="1:57" s="7" customFormat="1" ht="13.15" x14ac:dyDescent="0.4">
      <c r="B66" s="37" t="s">
        <v>17</v>
      </c>
      <c r="F66" s="35"/>
      <c r="G66" s="242"/>
      <c r="H66" s="241"/>
      <c r="J66" s="35"/>
      <c r="K66" s="242"/>
      <c r="L66" s="241"/>
      <c r="Q66" s="35"/>
      <c r="R66" s="242"/>
      <c r="S66" s="241"/>
      <c r="X66" s="35"/>
      <c r="Y66" s="242"/>
      <c r="Z66" s="241"/>
      <c r="AB66" s="35"/>
      <c r="AC66" s="242"/>
      <c r="AD66" s="241"/>
      <c r="AL66" s="35"/>
      <c r="AM66" s="242"/>
      <c r="AN66" s="241"/>
      <c r="AY66" s="35"/>
      <c r="AZ66" s="242"/>
      <c r="BA66" s="241"/>
      <c r="BC66" s="35"/>
      <c r="BD66" s="242"/>
      <c r="BE66" s="241"/>
    </row>
    <row r="67" spans="1:57" s="6" customFormat="1" x14ac:dyDescent="0.35">
      <c r="B67" s="6" t="s">
        <v>16</v>
      </c>
      <c r="D67" s="28" t="s">
        <v>15</v>
      </c>
      <c r="E67" s="27"/>
      <c r="F67" s="240">
        <f>F24</f>
        <v>1.17</v>
      </c>
      <c r="G67" s="239">
        <f>G24</f>
        <v>1</v>
      </c>
      <c r="H67" s="340">
        <f>G67*F67</f>
        <v>1.17</v>
      </c>
      <c r="J67" s="240">
        <f>J24</f>
        <v>1.17</v>
      </c>
      <c r="K67" s="239">
        <f>K24</f>
        <v>1</v>
      </c>
      <c r="L67" s="340">
        <f>K67*J67</f>
        <v>1.17</v>
      </c>
      <c r="N67" s="33">
        <f>L67-H67</f>
        <v>0</v>
      </c>
      <c r="O67" s="32">
        <f>IF((H67)=0,"",(N67/H67))</f>
        <v>0</v>
      </c>
      <c r="Q67" s="240">
        <f>Q24</f>
        <v>1.8290999999999999</v>
      </c>
      <c r="R67" s="239">
        <f>R24</f>
        <v>1</v>
      </c>
      <c r="S67" s="340">
        <f>R67*Q67</f>
        <v>1.8290999999999999</v>
      </c>
      <c r="U67" s="33">
        <f>S67-L67</f>
        <v>0.65910000000000002</v>
      </c>
      <c r="V67" s="32">
        <f>IF((L67)=0,"",(U67/L67))</f>
        <v>0.56333333333333335</v>
      </c>
      <c r="X67" s="240">
        <f>X24</f>
        <v>1.9211</v>
      </c>
      <c r="Y67" s="239">
        <f>Y24</f>
        <v>1</v>
      </c>
      <c r="Z67" s="340">
        <f>Y67*X67</f>
        <v>1.9211</v>
      </c>
      <c r="AB67" s="240">
        <f>AB24</f>
        <v>1.9858</v>
      </c>
      <c r="AC67" s="239">
        <f>AC24</f>
        <v>1</v>
      </c>
      <c r="AD67" s="340">
        <f>AC67*AB67</f>
        <v>1.9858</v>
      </c>
      <c r="AF67" s="33">
        <f>AD67-Z67</f>
        <v>6.469999999999998E-2</v>
      </c>
      <c r="AG67" s="32">
        <f>IF((Z67)=0,"",(AF67/Z67))</f>
        <v>3.3678621623028461E-2</v>
      </c>
      <c r="AI67" s="33">
        <f>AD67-BA67</f>
        <v>-6.0899999999999954E-2</v>
      </c>
      <c r="AJ67" s="32">
        <f>IF((AD67)=0,"",(AI67/AD67))</f>
        <v>-3.0667740960821813E-2</v>
      </c>
      <c r="AL67" s="240">
        <f>AL24</f>
        <v>2.0697000000000001</v>
      </c>
      <c r="AM67" s="239">
        <f>AM24</f>
        <v>1</v>
      </c>
      <c r="AN67" s="340">
        <f>AM67*AL67</f>
        <v>2.0697000000000001</v>
      </c>
      <c r="AP67" s="33">
        <f>AN67-AD67</f>
        <v>8.3900000000000086E-2</v>
      </c>
      <c r="AQ67" s="32">
        <f>IF((AN67)=0,"",(AP67/AN67))</f>
        <v>4.0537275933710239E-2</v>
      </c>
      <c r="AS67" s="33">
        <f>AN67-BE67</f>
        <v>-4.7899999999999832E-2</v>
      </c>
      <c r="AT67" s="32">
        <f>IF((AN67)=0,"",(AS67/AN67))</f>
        <v>-2.3143450741653297E-2</v>
      </c>
      <c r="AY67" s="240">
        <v>2.0467</v>
      </c>
      <c r="AZ67" s="239">
        <f>AZ24</f>
        <v>1</v>
      </c>
      <c r="BA67" s="340">
        <f>AZ67*AY67</f>
        <v>2.0467</v>
      </c>
      <c r="BC67" s="240">
        <v>2.1175999999999999</v>
      </c>
      <c r="BD67" s="239">
        <f>BD24</f>
        <v>1</v>
      </c>
      <c r="BE67" s="340">
        <f>BD67*BC67</f>
        <v>2.1175999999999999</v>
      </c>
    </row>
    <row r="68" spans="1:57" s="6" customFormat="1" x14ac:dyDescent="0.35">
      <c r="B68" s="6" t="s">
        <v>14</v>
      </c>
      <c r="D68" s="28" t="s">
        <v>91</v>
      </c>
      <c r="E68" s="27"/>
      <c r="F68" s="24">
        <f>F26</f>
        <v>18.104199999999999</v>
      </c>
      <c r="G68" s="339">
        <f>$G$19</f>
        <v>0.19</v>
      </c>
      <c r="H68" s="338">
        <f>G68*F68</f>
        <v>3.4397979999999997</v>
      </c>
      <c r="J68" s="24">
        <f>J26</f>
        <v>18.104199999999999</v>
      </c>
      <c r="K68" s="339">
        <f>K$19</f>
        <v>0.12</v>
      </c>
      <c r="L68" s="338">
        <f>K68*J68</f>
        <v>2.1725039999999995</v>
      </c>
      <c r="N68" s="26">
        <f>L68-H68</f>
        <v>-1.2672940000000001</v>
      </c>
      <c r="O68" s="25">
        <f>IF((H68)=0,"",(N68/H68))</f>
        <v>-0.36842105263157904</v>
      </c>
      <c r="Q68" s="24">
        <f>Q26</f>
        <v>28.259</v>
      </c>
      <c r="R68" s="339">
        <f>R$19</f>
        <v>0.08</v>
      </c>
      <c r="S68" s="338">
        <f>R68*Q68</f>
        <v>2.2607200000000001</v>
      </c>
      <c r="U68" s="26">
        <f>S68-L68</f>
        <v>8.8216000000000516E-2</v>
      </c>
      <c r="V68" s="25">
        <f>IF((L68)=0,"",(U68/L68))</f>
        <v>4.0605678976885905E-2</v>
      </c>
      <c r="X68" s="24">
        <f>X26</f>
        <v>29.666399999999999</v>
      </c>
      <c r="Y68" s="339">
        <f>Y$19</f>
        <v>8.5000000000000006E-2</v>
      </c>
      <c r="Z68" s="338">
        <f>Y68*X68</f>
        <v>2.5216440000000002</v>
      </c>
      <c r="AB68" s="24">
        <f>AB26</f>
        <v>30.683299999999999</v>
      </c>
      <c r="AC68" s="339">
        <f>AC$19</f>
        <v>8.5000000000000006E-2</v>
      </c>
      <c r="AD68" s="338">
        <f>AC68*AB68</f>
        <v>2.6080805000000002</v>
      </c>
      <c r="AF68" s="26">
        <f>AD68-Z68</f>
        <v>8.6436500000000027E-2</v>
      </c>
      <c r="AG68" s="25">
        <f>IF((Z68)=0,"",(AF68/Z68))</f>
        <v>3.4277836205269266E-2</v>
      </c>
      <c r="AI68" s="26">
        <f>AD68-BA68</f>
        <v>-7.9985000000000195E-2</v>
      </c>
      <c r="AJ68" s="25">
        <f>IF((AD68)=0,"",(AI68/AD68))</f>
        <v>-3.0668148471644258E-2</v>
      </c>
      <c r="AL68" s="24">
        <f>AL26</f>
        <v>31.911799999999999</v>
      </c>
      <c r="AM68" s="339">
        <f>AM$19</f>
        <v>8.5000000000000006E-2</v>
      </c>
      <c r="AN68" s="338">
        <f>AM68*AL68</f>
        <v>2.7125030000000003</v>
      </c>
      <c r="AP68" s="26">
        <f>AN68-AD68</f>
        <v>0.10442250000000008</v>
      </c>
      <c r="AQ68" s="25">
        <f>IF((AN68)=0,"",(AP68/AN68))</f>
        <v>3.8496731616518051E-2</v>
      </c>
      <c r="AS68" s="26">
        <f>AN68-BE68</f>
        <v>-6.4157999999999937E-2</v>
      </c>
      <c r="AT68" s="25">
        <f>IF((AN68)=0,"",(AS68/AN68))</f>
        <v>-2.3652692734349022E-2</v>
      </c>
      <c r="AY68" s="24">
        <v>31.624300000000002</v>
      </c>
      <c r="AZ68" s="339">
        <f>AZ$19</f>
        <v>8.5000000000000006E-2</v>
      </c>
      <c r="BA68" s="338">
        <f>AZ68*AY68</f>
        <v>2.6880655000000004</v>
      </c>
      <c r="BC68" s="24">
        <v>32.666600000000003</v>
      </c>
      <c r="BD68" s="339">
        <f>BD$19</f>
        <v>8.5000000000000006E-2</v>
      </c>
      <c r="BE68" s="338">
        <f>BD68*BC68</f>
        <v>2.7766610000000003</v>
      </c>
    </row>
    <row r="69" spans="1:57" s="12" customFormat="1" ht="13.5" thickBot="1" x14ac:dyDescent="0.4">
      <c r="B69" s="21" t="s">
        <v>12</v>
      </c>
      <c r="C69" s="19"/>
      <c r="D69" s="20"/>
      <c r="E69" s="19"/>
      <c r="F69" s="15"/>
      <c r="G69" s="14"/>
      <c r="H69" s="337">
        <f>SUM(H67:H68)</f>
        <v>4.6097979999999996</v>
      </c>
      <c r="I69" s="18"/>
      <c r="J69" s="15"/>
      <c r="K69" s="235"/>
      <c r="L69" s="337">
        <f>SUM(L67:L68)</f>
        <v>3.3425039999999995</v>
      </c>
      <c r="M69" s="18"/>
      <c r="N69" s="17">
        <f>L69-H69</f>
        <v>-1.2672940000000001</v>
      </c>
      <c r="O69" s="16">
        <f>IF((H69)=0,"",(N69/H69))</f>
        <v>-0.27491313068381745</v>
      </c>
      <c r="Q69" s="15"/>
      <c r="R69" s="235"/>
      <c r="S69" s="337">
        <f>SUM(S67:S68)</f>
        <v>4.0898199999999996</v>
      </c>
      <c r="T69" s="18"/>
      <c r="U69" s="17">
        <f>S69-L69</f>
        <v>0.74731600000000009</v>
      </c>
      <c r="V69" s="16">
        <f>IF((L69)=0,"",(U69/L69))</f>
        <v>0.22357968756357516</v>
      </c>
      <c r="X69" s="15"/>
      <c r="Y69" s="235"/>
      <c r="Z69" s="337">
        <f>SUM(Z67:Z68)</f>
        <v>4.4427440000000002</v>
      </c>
      <c r="AA69" s="18"/>
      <c r="AB69" s="15"/>
      <c r="AC69" s="235"/>
      <c r="AD69" s="337">
        <f>SUM(AD67:AD68)</f>
        <v>4.5938805</v>
      </c>
      <c r="AE69" s="18"/>
      <c r="AF69" s="17">
        <f>AD69-Z69</f>
        <v>0.15113649999999978</v>
      </c>
      <c r="AG69" s="16">
        <f>IF((Z69)=0,"",(AF69/Z69))</f>
        <v>3.4018728065357759E-2</v>
      </c>
      <c r="AI69" s="17">
        <f>AD69-BA69</f>
        <v>-0.14088499999999993</v>
      </c>
      <c r="AJ69" s="16">
        <f>IF((AD69)=0,"",(AI69/AD69))</f>
        <v>-3.0667972316650364E-2</v>
      </c>
      <c r="AL69" s="15"/>
      <c r="AM69" s="235"/>
      <c r="AN69" s="337">
        <f>SUM(AN67:AN68)</f>
        <v>4.7822030000000009</v>
      </c>
      <c r="AO69" s="18"/>
      <c r="AP69" s="17">
        <f>AN69-AD69</f>
        <v>0.18832250000000084</v>
      </c>
      <c r="AQ69" s="16">
        <f>IF((AN69)=0,"",(AP69/AN69))</f>
        <v>3.937986321366968E-2</v>
      </c>
      <c r="AS69" s="17">
        <f>AN69-BE69</f>
        <v>-0.11205799999999932</v>
      </c>
      <c r="AT69" s="16">
        <f>IF((AN69)=0,"",(AS69/AN69))</f>
        <v>-2.343229678873927E-2</v>
      </c>
      <c r="AY69" s="15"/>
      <c r="AZ69" s="235"/>
      <c r="BA69" s="337">
        <f>SUM(BA67:BA68)</f>
        <v>4.7347655</v>
      </c>
      <c r="BB69" s="18"/>
      <c r="BC69" s="15"/>
      <c r="BD69" s="235"/>
      <c r="BE69" s="337">
        <f>SUM(BE67:BE68)</f>
        <v>4.8942610000000002</v>
      </c>
    </row>
    <row r="70" spans="1:57" s="12" customFormat="1" ht="13.5" thickTop="1" x14ac:dyDescent="0.35">
      <c r="B70" s="21"/>
      <c r="C70" s="19"/>
      <c r="D70" s="20"/>
      <c r="E70" s="19"/>
      <c r="F70" s="15"/>
      <c r="G70" s="14"/>
      <c r="H70" s="328"/>
      <c r="I70" s="18"/>
      <c r="J70" s="15"/>
      <c r="K70" s="235"/>
      <c r="L70" s="328"/>
      <c r="M70" s="18"/>
      <c r="N70" s="330"/>
      <c r="O70" s="329"/>
      <c r="Q70" s="15"/>
      <c r="R70" s="235"/>
      <c r="S70" s="328"/>
      <c r="T70" s="18"/>
      <c r="U70" s="330"/>
      <c r="V70" s="329"/>
      <c r="X70" s="15"/>
      <c r="Y70" s="235"/>
      <c r="Z70" s="328"/>
      <c r="AA70" s="18"/>
      <c r="AB70" s="15"/>
      <c r="AC70" s="235"/>
      <c r="AD70" s="328"/>
      <c r="AE70" s="18"/>
      <c r="AF70" s="330"/>
      <c r="AG70" s="329"/>
      <c r="AI70" s="330"/>
      <c r="AJ70" s="329"/>
      <c r="AL70" s="15"/>
      <c r="AM70" s="235"/>
      <c r="AN70" s="328"/>
      <c r="AO70" s="18"/>
      <c r="AP70" s="330"/>
      <c r="AQ70" s="329"/>
      <c r="AS70" s="330"/>
      <c r="AT70" s="329"/>
      <c r="AY70" s="15"/>
      <c r="AZ70" s="235"/>
      <c r="BA70" s="328"/>
      <c r="BB70" s="18"/>
      <c r="BC70" s="15"/>
      <c r="BD70" s="235"/>
      <c r="BE70" s="328"/>
    </row>
    <row r="71" spans="1:57" ht="10.5" customHeight="1" x14ac:dyDescent="0.35">
      <c r="K71" s="228"/>
      <c r="S71" s="229"/>
      <c r="AN71" s="229"/>
      <c r="BE71" s="229"/>
    </row>
    <row r="72" spans="1:57" ht="10.5" customHeight="1" x14ac:dyDescent="0.35">
      <c r="A72" s="11" t="s">
        <v>11</v>
      </c>
    </row>
    <row r="73" spans="1:57" ht="10.5" customHeight="1" x14ac:dyDescent="0.35"/>
    <row r="74" spans="1:57" x14ac:dyDescent="0.35">
      <c r="A74" s="1" t="s">
        <v>10</v>
      </c>
    </row>
    <row r="75" spans="1:57" x14ac:dyDescent="0.35">
      <c r="A75" s="1" t="s">
        <v>9</v>
      </c>
    </row>
    <row r="77" spans="1:57" x14ac:dyDescent="0.35">
      <c r="A77" s="5" t="s">
        <v>8</v>
      </c>
    </row>
    <row r="78" spans="1:57" x14ac:dyDescent="0.35">
      <c r="A78" s="5" t="s">
        <v>7</v>
      </c>
    </row>
    <row r="80" spans="1:57" x14ac:dyDescent="0.35">
      <c r="A80" s="1" t="s">
        <v>6</v>
      </c>
    </row>
    <row r="81" spans="1:56" x14ac:dyDescent="0.35">
      <c r="A81" s="1" t="s">
        <v>5</v>
      </c>
    </row>
    <row r="82" spans="1:56" x14ac:dyDescent="0.35">
      <c r="A82" s="1" t="s">
        <v>4</v>
      </c>
    </row>
    <row r="83" spans="1:56" x14ac:dyDescent="0.35">
      <c r="A83" s="1" t="s">
        <v>3</v>
      </c>
    </row>
    <row r="84" spans="1:56" x14ac:dyDescent="0.35">
      <c r="A84" s="1" t="s">
        <v>2</v>
      </c>
    </row>
    <row r="86" spans="1:56" x14ac:dyDescent="0.35">
      <c r="A86" s="10"/>
      <c r="B86" s="1" t="s">
        <v>1</v>
      </c>
    </row>
    <row r="90" spans="1:56" x14ac:dyDescent="0.35">
      <c r="B90" s="5" t="s">
        <v>97</v>
      </c>
      <c r="D90" s="1" t="str">
        <f>F90&amp;"/"&amp;J90&amp;"/"&amp;Q90</f>
        <v>0.19/0.12/0.08</v>
      </c>
      <c r="F90" s="336">
        <f>ROUND(G19,2)</f>
        <v>0.19</v>
      </c>
      <c r="J90" s="336">
        <f>ROUND(K19,2)</f>
        <v>0.12</v>
      </c>
      <c r="Q90" s="336">
        <f>ROUND(R19,2)</f>
        <v>0.08</v>
      </c>
      <c r="X90" s="336">
        <f>ROUND(Y19,2)</f>
        <v>0.09</v>
      </c>
    </row>
    <row r="92" spans="1:56" s="333" customFormat="1" x14ac:dyDescent="0.35">
      <c r="B92" s="335" t="s">
        <v>0</v>
      </c>
      <c r="F92" s="334">
        <f>G35</f>
        <v>3.0959999999999894</v>
      </c>
      <c r="G92" s="334"/>
      <c r="H92" s="334"/>
      <c r="I92" s="334"/>
      <c r="J92" s="334">
        <f>K35</f>
        <v>1.9521999999999977</v>
      </c>
      <c r="Q92" s="334">
        <f>R35</f>
        <v>1.4546000797458589</v>
      </c>
      <c r="X92" s="334">
        <f>Y35</f>
        <v>1.5081137950542356</v>
      </c>
      <c r="AB92" s="334">
        <f>AC35</f>
        <v>1.5065999999999988</v>
      </c>
      <c r="AL92" s="334">
        <f>AM35</f>
        <v>1.5065999999999988</v>
      </c>
      <c r="AY92" s="334">
        <f>AZ35</f>
        <v>1.5081137950542356</v>
      </c>
      <c r="BC92" s="334">
        <f>BD35</f>
        <v>1.5081137950542356</v>
      </c>
    </row>
    <row r="93" spans="1:56" x14ac:dyDescent="0.35">
      <c r="B93" s="5"/>
      <c r="D93" s="1" t="str">
        <f>F93&amp;"/"&amp;J93&amp;"/"&amp;Q93</f>
        <v>3.1/2/1.5</v>
      </c>
      <c r="F93" s="4">
        <f>ROUND(F92,1)</f>
        <v>3.1</v>
      </c>
      <c r="J93" s="4">
        <f>ROUND(J92,1)</f>
        <v>2</v>
      </c>
      <c r="L93" s="1"/>
      <c r="Q93" s="4">
        <f>ROUND(Q92,1)</f>
        <v>1.5</v>
      </c>
      <c r="R93" s="1"/>
      <c r="Y93" s="1"/>
      <c r="AC93" s="1"/>
      <c r="AM93" s="1"/>
      <c r="AZ93" s="1"/>
      <c r="BD93" s="1"/>
    </row>
    <row r="94" spans="1:56" x14ac:dyDescent="0.35">
      <c r="F94" s="2"/>
      <c r="J94" s="2"/>
      <c r="L94" s="1"/>
      <c r="R94" s="1"/>
      <c r="Y94" s="1"/>
      <c r="AC94" s="1"/>
      <c r="AM94" s="1"/>
      <c r="AZ94" s="1"/>
      <c r="BD94" s="1"/>
    </row>
    <row r="95" spans="1:56" x14ac:dyDescent="0.35">
      <c r="L95" s="1"/>
      <c r="R95" s="1"/>
      <c r="Y95" s="1"/>
      <c r="AB95" s="228"/>
      <c r="AC95" s="1"/>
      <c r="AM95" s="1"/>
      <c r="AY95" s="228"/>
      <c r="AZ95" s="1"/>
      <c r="BD95" s="1"/>
    </row>
    <row r="96" spans="1:56" x14ac:dyDescent="0.35">
      <c r="B96" s="1" t="s">
        <v>90</v>
      </c>
      <c r="D96" s="230" t="str">
        <f>ROUND(F96,0)&amp;"/"&amp;ROUND(J96,0)&amp;"/"&amp;ROUND(Q96,0)</f>
        <v>75/47/31</v>
      </c>
      <c r="F96" s="228">
        <f>G40</f>
        <v>75.095999999999989</v>
      </c>
      <c r="J96" s="228">
        <f>K40</f>
        <v>47.352199999999996</v>
      </c>
      <c r="Q96" s="228">
        <f>R40</f>
        <v>31.354600079745857</v>
      </c>
      <c r="X96" s="228">
        <f>Y40</f>
        <v>32.508113795054236</v>
      </c>
      <c r="AB96" s="228">
        <f>AC40</f>
        <v>32.506599999999999</v>
      </c>
      <c r="AL96" s="228">
        <f>AM40</f>
        <v>32.506599999999999</v>
      </c>
      <c r="AY96" s="228">
        <f>AZ40</f>
        <v>32.508113795054236</v>
      </c>
      <c r="BC96" s="228">
        <f>BD40</f>
        <v>32.508113795054236</v>
      </c>
    </row>
    <row r="98" spans="2:24" x14ac:dyDescent="0.35">
      <c r="B98" s="148" t="s">
        <v>31</v>
      </c>
      <c r="D98" s="230" t="str">
        <f>ROUND(F98,0)&amp;"/"&amp;ROUND(J98,0)&amp;"/"&amp;ROUND(Q98,0)</f>
        <v>46/29/19</v>
      </c>
      <c r="F98" s="228">
        <f>G45</f>
        <v>46.08</v>
      </c>
      <c r="J98" s="228">
        <f>K45</f>
        <v>29.056000000000001</v>
      </c>
      <c r="Q98" s="228">
        <f>R45</f>
        <v>19.135999999999999</v>
      </c>
      <c r="X98" s="228">
        <f>Y45</f>
        <v>19.84</v>
      </c>
    </row>
    <row r="99" spans="2:24" x14ac:dyDescent="0.35">
      <c r="B99" s="148" t="s">
        <v>30</v>
      </c>
      <c r="D99" s="230" t="str">
        <f>ROUND(F99,0)&amp;"/"&amp;ROUND(J99,0)&amp;"/"&amp;ROUND(Q99,0)</f>
        <v>13/8/5</v>
      </c>
      <c r="F99" s="228">
        <f>G46</f>
        <v>12.959999999999999</v>
      </c>
      <c r="J99" s="228">
        <f>K46</f>
        <v>8.1719999999999988</v>
      </c>
      <c r="Q99" s="228">
        <f>R46</f>
        <v>5.3819999999999997</v>
      </c>
      <c r="X99" s="228">
        <f>Y46</f>
        <v>5.58</v>
      </c>
    </row>
    <row r="100" spans="2:24" x14ac:dyDescent="0.35">
      <c r="B100" s="148" t="s">
        <v>29</v>
      </c>
      <c r="D100" s="230" t="str">
        <f>ROUND(F100,0)&amp;"/"&amp;ROUND(J100,0)&amp;"/"&amp;ROUND(Q100,0)</f>
        <v>13/8/5</v>
      </c>
      <c r="F100" s="228">
        <f>G47</f>
        <v>12.959999999999999</v>
      </c>
      <c r="J100" s="228">
        <f>K47</f>
        <v>8.1719999999999988</v>
      </c>
      <c r="Q100" s="228">
        <f>R47</f>
        <v>5.3819999999999997</v>
      </c>
      <c r="X100" s="228">
        <f>Y47</f>
        <v>5.58</v>
      </c>
    </row>
    <row r="101" spans="2:24" x14ac:dyDescent="0.35">
      <c r="F101" s="228"/>
    </row>
    <row r="102" spans="2:24" x14ac:dyDescent="0.35">
      <c r="D102" s="230"/>
    </row>
  </sheetData>
  <sheetProtection selectLockedCells="1"/>
  <mergeCells count="32">
    <mergeCell ref="B61:D61"/>
    <mergeCell ref="AS22:AS23"/>
    <mergeCell ref="AT22:AT23"/>
    <mergeCell ref="V22:V23"/>
    <mergeCell ref="AF22:AF23"/>
    <mergeCell ref="AG22:AG23"/>
    <mergeCell ref="B55:D55"/>
    <mergeCell ref="B54:D54"/>
    <mergeCell ref="AB21:AD21"/>
    <mergeCell ref="AF21:AG21"/>
    <mergeCell ref="AL21:AN21"/>
    <mergeCell ref="U22:U23"/>
    <mergeCell ref="B60:D60"/>
    <mergeCell ref="U21:V21"/>
    <mergeCell ref="X21:Z21"/>
    <mergeCell ref="D22:D23"/>
    <mergeCell ref="N22:N23"/>
    <mergeCell ref="O22:O23"/>
    <mergeCell ref="B11:O11"/>
    <mergeCell ref="F21:H21"/>
    <mergeCell ref="J21:L21"/>
    <mergeCell ref="N21:O21"/>
    <mergeCell ref="Q21:S21"/>
    <mergeCell ref="AY21:BA21"/>
    <mergeCell ref="BC21:BE21"/>
    <mergeCell ref="AI21:AJ21"/>
    <mergeCell ref="AI22:AI23"/>
    <mergeCell ref="AJ22:AJ23"/>
    <mergeCell ref="AP21:AQ21"/>
    <mergeCell ref="AP22:AP23"/>
    <mergeCell ref="AQ22:AQ23"/>
    <mergeCell ref="AS21:AT21"/>
  </mergeCells>
  <dataValidations count="3">
    <dataValidation type="list" allowBlank="1" showInputMessage="1" showErrorMessage="1" prompt="Select Charge Unit - monthly, per kWh, per kW" sqref="D67:D68 D24:D27 D40:D50 D37:D38 D56 D62 D29:D35">
      <formula1>"Monthly, per kWh, per kW"</formula1>
    </dataValidation>
    <dataValidation type="list" allowBlank="1" showInputMessage="1" showErrorMessage="1" sqref="E62 E56 E67:E68 E24:E27 E40:E50 E37:E38 E29:E35">
      <formula1>#REF!</formula1>
    </dataValidation>
    <dataValidation type="list" allowBlank="1" showInputMessage="1" showErrorMessage="1" sqref="D16">
      <formula1>"TOU, non-TOU"</formula1>
    </dataValidation>
  </dataValidations>
  <pageMargins left="0.15748031496062992" right="0.15748031496062992" top="0.39370078740157483" bottom="0.39370078740157483" header="0.31496062992125984" footer="0.31496062992125984"/>
  <pageSetup paperSize="5" scale="77" orientation="landscape" r:id="rId1"/>
  <headerFooter alignWithMargins="0"/>
  <colBreaks count="1" manualBreakCount="1">
    <brk id="16" min="9" max="6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5">
    <pageSetUpPr fitToPage="1"/>
  </sheetPr>
  <dimension ref="A1:BF97"/>
  <sheetViews>
    <sheetView showGridLines="0" topLeftCell="A10" zoomScale="90" zoomScaleNormal="90" workbookViewId="0">
      <pane xSplit="5" ySplit="13" topLeftCell="X23" activePane="bottomRight" state="frozen"/>
      <selection activeCell="A47" sqref="A47:D47"/>
      <selection pane="topRight" activeCell="A47" sqref="A47:D47"/>
      <selection pane="bottomLeft" activeCell="A47" sqref="A47:D47"/>
      <selection pane="bottomRight" activeCell="X25" activeCellId="1" sqref="X23 X25"/>
    </sheetView>
  </sheetViews>
  <sheetFormatPr defaultColWidth="9.1328125" defaultRowHeight="12.75" x14ac:dyDescent="0.35"/>
  <cols>
    <col min="1" max="1" width="2.1328125" style="1" customWidth="1"/>
    <col min="2" max="2" width="29" style="1" customWidth="1"/>
    <col min="3" max="3" width="0.86328125" style="1" customWidth="1"/>
    <col min="4" max="4" width="13" style="1" bestFit="1" customWidth="1"/>
    <col min="5" max="5" width="3" style="1" customWidth="1"/>
    <col min="6" max="6" width="10.265625" style="1" hidden="1" customWidth="1"/>
    <col min="7" max="8" width="9.73046875" style="1" hidden="1" customWidth="1"/>
    <col min="9" max="9" width="1.73046875" style="1" hidden="1" customWidth="1"/>
    <col min="10" max="10" width="10.265625" style="1" hidden="1" customWidth="1"/>
    <col min="11" max="11" width="9.73046875" style="1" hidden="1" customWidth="1"/>
    <col min="12" max="12" width="9.73046875" style="229" hidden="1" customWidth="1"/>
    <col min="13" max="13" width="1.73046875" style="1" hidden="1" customWidth="1"/>
    <col min="14" max="14" width="10.73046875" style="1" hidden="1" customWidth="1"/>
    <col min="15" max="15" width="8.59765625" style="1" hidden="1" customWidth="1"/>
    <col min="16" max="16" width="1.73046875" style="1" hidden="1" customWidth="1"/>
    <col min="17" max="17" width="10.265625" style="1" hidden="1" customWidth="1"/>
    <col min="18" max="18" width="9.73046875" style="228" hidden="1" customWidth="1"/>
    <col min="19" max="19" width="11.73046875" style="1" hidden="1" customWidth="1"/>
    <col min="20" max="20" width="1.73046875" style="1" hidden="1" customWidth="1"/>
    <col min="21" max="21" width="9.73046875" style="1" hidden="1" customWidth="1"/>
    <col min="22" max="22" width="10" style="1" hidden="1" customWidth="1"/>
    <col min="23" max="23" width="1.73046875" style="1" hidden="1" customWidth="1"/>
    <col min="24" max="24" width="10.265625" style="1" customWidth="1"/>
    <col min="25" max="25" width="9.73046875" style="228" bestFit="1" customWidth="1"/>
    <col min="26" max="26" width="9.73046875" style="1" customWidth="1"/>
    <col min="27" max="27" width="1.73046875" style="1" customWidth="1"/>
    <col min="28" max="28" width="10.265625" style="1" bestFit="1" customWidth="1"/>
    <col min="29" max="29" width="9.73046875" style="228" customWidth="1"/>
    <col min="30" max="30" width="9.73046875" style="1" customWidth="1"/>
    <col min="31" max="31" width="1.73046875" style="1" customWidth="1"/>
    <col min="32" max="32" width="8" style="1" customWidth="1"/>
    <col min="33" max="33" width="7.86328125" style="1" customWidth="1"/>
    <col min="34" max="34" width="1.73046875" style="1" customWidth="1"/>
    <col min="35" max="35" width="9.73046875" style="1" customWidth="1"/>
    <col min="36" max="36" width="8.3984375" style="1" customWidth="1"/>
    <col min="37" max="37" width="1.73046875" style="1" customWidth="1"/>
    <col min="38" max="38" width="10.265625" style="1" customWidth="1"/>
    <col min="39" max="39" width="9.73046875" style="228" customWidth="1"/>
    <col min="40" max="40" width="9.265625" style="1" customWidth="1"/>
    <col min="41" max="41" width="1.73046875" style="1" customWidth="1"/>
    <col min="42" max="42" width="8.265625" style="1" customWidth="1"/>
    <col min="43" max="43" width="7.73046875" style="1" customWidth="1"/>
    <col min="44" max="44" width="1.73046875" style="1" customWidth="1"/>
    <col min="45" max="45" width="9.73046875" style="1" customWidth="1"/>
    <col min="46" max="46" width="8.3984375" style="1" customWidth="1"/>
    <col min="47" max="47" width="1.73046875" style="1" customWidth="1"/>
    <col min="48" max="49" width="9.1328125" style="1"/>
    <col min="50" max="50" width="10.265625" style="1" bestFit="1" customWidth="1"/>
    <col min="51" max="51" width="9.73046875" style="228" customWidth="1"/>
    <col min="52" max="52" width="9.73046875" style="1" customWidth="1"/>
    <col min="53" max="53" width="1.73046875" style="1" customWidth="1"/>
    <col min="54" max="54" width="10.265625" style="1" customWidth="1"/>
    <col min="55" max="55" width="9.73046875" style="228" customWidth="1"/>
    <col min="56" max="56" width="9.265625" style="1" customWidth="1"/>
    <col min="57" max="16384" width="9.1328125" style="1"/>
  </cols>
  <sheetData>
    <row r="1" spans="1:58" s="213" customFormat="1" ht="15" customHeight="1" x14ac:dyDescent="0.4">
      <c r="A1" s="222">
        <v>1</v>
      </c>
      <c r="B1" s="216" t="s">
        <v>88</v>
      </c>
      <c r="C1" s="214"/>
      <c r="D1" s="214" t="s">
        <v>278</v>
      </c>
      <c r="E1" s="221"/>
      <c r="F1" s="221"/>
      <c r="G1" s="221"/>
      <c r="H1" s="221"/>
      <c r="I1" s="221"/>
      <c r="J1" s="221"/>
      <c r="K1" s="221"/>
      <c r="L1" s="322"/>
      <c r="P1"/>
      <c r="Q1" s="221"/>
      <c r="R1" s="325"/>
      <c r="Y1" s="321"/>
      <c r="AC1" s="321"/>
      <c r="AM1" s="321"/>
      <c r="AY1" s="321"/>
      <c r="BC1" s="321"/>
    </row>
    <row r="2" spans="1:58" s="213" customFormat="1" ht="15" customHeight="1" x14ac:dyDescent="0.45">
      <c r="A2" s="219"/>
      <c r="B2" s="216" t="s">
        <v>87</v>
      </c>
      <c r="C2" s="214"/>
      <c r="D2" s="220"/>
      <c r="E2" s="219"/>
      <c r="F2" s="219"/>
      <c r="G2" s="219"/>
      <c r="H2" s="219"/>
      <c r="I2" s="219"/>
      <c r="J2" s="219"/>
      <c r="K2" s="219"/>
      <c r="L2" s="322"/>
      <c r="P2"/>
      <c r="Q2" s="219"/>
      <c r="R2" s="324"/>
      <c r="Y2" s="321"/>
      <c r="AC2" s="321"/>
      <c r="AM2" s="321"/>
      <c r="AY2" s="321"/>
      <c r="BC2" s="321"/>
    </row>
    <row r="3" spans="1:58" s="213" customFormat="1" ht="15" customHeight="1" x14ac:dyDescent="0.45">
      <c r="A3" s="219"/>
      <c r="B3" s="216" t="s">
        <v>86</v>
      </c>
      <c r="C3" s="214"/>
      <c r="D3" s="220"/>
      <c r="E3" s="219"/>
      <c r="F3" s="219"/>
      <c r="G3" s="219"/>
      <c r="H3" s="219"/>
      <c r="I3" s="219"/>
      <c r="J3" s="219"/>
      <c r="K3" s="219"/>
      <c r="L3" s="322"/>
      <c r="P3"/>
      <c r="R3" s="321"/>
      <c r="Y3" s="321"/>
      <c r="AC3" s="321"/>
      <c r="AM3" s="321"/>
      <c r="AY3" s="321"/>
      <c r="BC3" s="321"/>
    </row>
    <row r="4" spans="1:58" s="213" customFormat="1" ht="15" customHeight="1" x14ac:dyDescent="0.45">
      <c r="A4" s="219"/>
      <c r="B4" s="216" t="s">
        <v>85</v>
      </c>
      <c r="C4" s="214"/>
      <c r="D4" s="220"/>
      <c r="E4" s="219"/>
      <c r="F4" s="219"/>
      <c r="G4" s="219"/>
      <c r="H4" s="219"/>
      <c r="I4" s="218"/>
      <c r="J4" s="218"/>
      <c r="K4" s="218"/>
      <c r="L4" s="322"/>
      <c r="P4"/>
      <c r="Q4" s="218"/>
      <c r="R4" s="323"/>
      <c r="Y4" s="321"/>
      <c r="AC4" s="321"/>
      <c r="AM4" s="321"/>
      <c r="AY4" s="321"/>
      <c r="BC4" s="321"/>
    </row>
    <row r="5" spans="1:58" s="213" customFormat="1" ht="15" customHeight="1" x14ac:dyDescent="0.4">
      <c r="B5" s="216" t="s">
        <v>84</v>
      </c>
      <c r="C5" s="214"/>
      <c r="D5" s="215"/>
      <c r="E5" s="217"/>
      <c r="L5" s="322"/>
      <c r="P5"/>
      <c r="R5" s="321"/>
      <c r="Y5" s="321"/>
      <c r="AC5" s="321"/>
      <c r="AM5" s="321"/>
      <c r="AY5" s="321"/>
      <c r="BC5" s="321"/>
    </row>
    <row r="6" spans="1:58" s="213" customFormat="1" ht="9" customHeight="1" x14ac:dyDescent="0.4">
      <c r="B6" s="216"/>
      <c r="C6" s="214"/>
      <c r="D6" s="214"/>
      <c r="L6" s="322"/>
      <c r="P6"/>
      <c r="R6" s="321"/>
      <c r="Y6" s="321"/>
      <c r="AC6" s="321"/>
      <c r="AM6" s="321"/>
      <c r="AY6" s="321"/>
      <c r="BC6" s="321"/>
    </row>
    <row r="7" spans="1:58" s="213" customFormat="1" ht="13.15" x14ac:dyDescent="0.4">
      <c r="B7" s="216" t="s">
        <v>83</v>
      </c>
      <c r="C7" s="214"/>
      <c r="D7" s="215"/>
      <c r="L7" s="322"/>
      <c r="P7"/>
      <c r="R7" s="321"/>
      <c r="Y7" s="321"/>
      <c r="AC7" s="321"/>
      <c r="AM7" s="321"/>
      <c r="AY7" s="321"/>
      <c r="BC7" s="321"/>
    </row>
    <row r="8" spans="1:58" s="213" customFormat="1" ht="15" customHeight="1" x14ac:dyDescent="0.35">
      <c r="C8" s="214"/>
      <c r="L8" s="322"/>
      <c r="N8" s="1"/>
      <c r="O8"/>
      <c r="P8"/>
      <c r="R8" s="321"/>
      <c r="Y8" s="321"/>
      <c r="AC8" s="321"/>
      <c r="AM8" s="321"/>
      <c r="AY8" s="321"/>
      <c r="BC8" s="321"/>
    </row>
    <row r="9" spans="1:58" ht="7.5" customHeight="1" x14ac:dyDescent="0.35">
      <c r="L9" s="319"/>
      <c r="M9"/>
      <c r="N9"/>
      <c r="O9"/>
      <c r="P9"/>
      <c r="S9"/>
      <c r="T9"/>
      <c r="U9"/>
      <c r="V9"/>
      <c r="W9"/>
      <c r="X9"/>
      <c r="Y9" s="320"/>
      <c r="Z9"/>
      <c r="AA9"/>
      <c r="AB9"/>
      <c r="AC9" s="320"/>
      <c r="AD9"/>
      <c r="AE9"/>
      <c r="AF9"/>
      <c r="AG9"/>
      <c r="AH9"/>
      <c r="AI9"/>
      <c r="AJ9"/>
      <c r="AK9"/>
      <c r="AL9"/>
      <c r="AM9" s="320"/>
      <c r="AN9"/>
      <c r="AO9"/>
      <c r="AP9"/>
      <c r="AQ9"/>
      <c r="AR9"/>
      <c r="AS9"/>
      <c r="AT9"/>
      <c r="AU9"/>
      <c r="AV9"/>
      <c r="AW9"/>
      <c r="AX9"/>
      <c r="AY9" s="320"/>
      <c r="AZ9"/>
      <c r="BA9"/>
      <c r="BB9"/>
      <c r="BC9" s="320"/>
      <c r="BD9"/>
      <c r="BE9"/>
      <c r="BF9"/>
    </row>
    <row r="10" spans="1:58" ht="18.75" customHeight="1" x14ac:dyDescent="0.5">
      <c r="B10" s="212" t="s">
        <v>82</v>
      </c>
      <c r="C10" s="212"/>
      <c r="D10" s="212"/>
      <c r="E10" s="212"/>
      <c r="F10" s="212"/>
      <c r="G10" s="212"/>
      <c r="H10" s="212"/>
      <c r="I10" s="212"/>
      <c r="J10" s="212"/>
      <c r="K10" s="211"/>
      <c r="L10" s="352"/>
      <c r="M10" s="212"/>
      <c r="N10" s="212"/>
      <c r="O10" s="212"/>
      <c r="P10"/>
      <c r="AD10" s="211"/>
      <c r="AZ10" s="211"/>
    </row>
    <row r="11" spans="1:58" ht="18.75" hidden="1" customHeight="1" x14ac:dyDescent="0.5">
      <c r="B11" s="533" t="s">
        <v>81</v>
      </c>
      <c r="C11" s="533"/>
      <c r="D11" s="533"/>
      <c r="E11" s="533"/>
      <c r="F11" s="533"/>
      <c r="G11" s="533"/>
      <c r="H11" s="533"/>
      <c r="I11" s="533"/>
      <c r="J11" s="533"/>
      <c r="K11" s="533"/>
      <c r="L11" s="533"/>
      <c r="M11" s="533"/>
      <c r="N11" s="533"/>
      <c r="O11" s="533"/>
      <c r="P11"/>
      <c r="W11"/>
      <c r="AH11"/>
      <c r="AK11"/>
      <c r="AR11"/>
      <c r="AU11"/>
    </row>
    <row r="12" spans="1:58" ht="7.5" hidden="1" customHeight="1" x14ac:dyDescent="0.35">
      <c r="L12" s="319"/>
      <c r="M12"/>
      <c r="N12"/>
      <c r="O12"/>
      <c r="P12"/>
      <c r="S12"/>
      <c r="T12"/>
      <c r="U12"/>
      <c r="V12"/>
      <c r="W12"/>
      <c r="Z12"/>
      <c r="AA12"/>
      <c r="AD12"/>
      <c r="AE12"/>
      <c r="AF12"/>
      <c r="AG12"/>
      <c r="AH12"/>
      <c r="AI12"/>
      <c r="AJ12"/>
      <c r="AK12"/>
      <c r="AN12"/>
      <c r="AO12"/>
      <c r="AP12"/>
      <c r="AQ12"/>
      <c r="AR12"/>
      <c r="AS12"/>
      <c r="AT12"/>
      <c r="AU12"/>
      <c r="AZ12"/>
      <c r="BA12"/>
      <c r="BD12"/>
    </row>
    <row r="13" spans="1:58" ht="7.5" customHeight="1" x14ac:dyDescent="0.35">
      <c r="L13" s="319"/>
      <c r="M13"/>
      <c r="N13"/>
      <c r="O13"/>
      <c r="P13"/>
      <c r="S13"/>
      <c r="T13"/>
      <c r="U13"/>
      <c r="V13"/>
      <c r="W13"/>
      <c r="Z13"/>
      <c r="AA13"/>
      <c r="AD13"/>
      <c r="AE13"/>
      <c r="AF13"/>
      <c r="AG13"/>
      <c r="AH13"/>
      <c r="AI13"/>
      <c r="AJ13"/>
      <c r="AK13"/>
      <c r="AN13"/>
      <c r="AO13"/>
      <c r="AP13"/>
      <c r="AQ13"/>
      <c r="AR13"/>
      <c r="AS13"/>
      <c r="AT13"/>
      <c r="AU13"/>
      <c r="AZ13"/>
      <c r="BA13"/>
      <c r="BD13"/>
    </row>
    <row r="14" spans="1:58" ht="15" hidden="1" x14ac:dyDescent="0.4">
      <c r="B14" s="210" t="s">
        <v>80</v>
      </c>
      <c r="D14" s="7"/>
      <c r="E14" s="209"/>
      <c r="F14" s="209"/>
      <c r="G14" s="209"/>
      <c r="H14" s="209"/>
      <c r="I14" s="209"/>
      <c r="J14" s="209"/>
      <c r="K14" s="209"/>
      <c r="L14" s="318"/>
      <c r="M14" s="209"/>
      <c r="N14" s="209"/>
      <c r="O14" s="209"/>
    </row>
    <row r="15" spans="1:58" ht="15" x14ac:dyDescent="0.4">
      <c r="B15" s="208" t="s">
        <v>99</v>
      </c>
      <c r="C15" s="207"/>
      <c r="D15" s="206"/>
      <c r="E15" s="206"/>
      <c r="F15" s="202"/>
      <c r="G15" s="202"/>
      <c r="H15" s="202"/>
      <c r="I15" s="202"/>
      <c r="J15" s="202"/>
      <c r="K15" s="202"/>
      <c r="L15" s="316"/>
      <c r="M15" s="202"/>
      <c r="N15" s="202"/>
      <c r="O15" s="202"/>
      <c r="R15" s="315"/>
      <c r="S15" s="202"/>
      <c r="T15" s="202"/>
      <c r="U15" s="202"/>
      <c r="V15" s="202"/>
      <c r="X15" s="202"/>
      <c r="Y15" s="315"/>
      <c r="Z15" s="202"/>
      <c r="AA15" s="202"/>
      <c r="AB15" s="202"/>
      <c r="AC15" s="315"/>
      <c r="AD15" s="202"/>
      <c r="AE15" s="202"/>
      <c r="AF15" s="202"/>
      <c r="AG15" s="202"/>
      <c r="AI15" s="202"/>
      <c r="AJ15" s="202"/>
      <c r="AL15" s="202"/>
      <c r="AM15" s="315"/>
      <c r="AN15" s="202"/>
      <c r="AO15" s="202"/>
      <c r="AP15" s="202"/>
      <c r="AQ15" s="202"/>
      <c r="AS15" s="202"/>
      <c r="AT15" s="202"/>
      <c r="AX15" s="202"/>
      <c r="AY15" s="315"/>
      <c r="AZ15" s="202"/>
      <c r="BA15" s="202"/>
      <c r="BB15" s="202"/>
      <c r="BC15" s="315"/>
      <c r="BD15" s="202"/>
    </row>
    <row r="16" spans="1:58" ht="15" hidden="1" x14ac:dyDescent="0.4">
      <c r="B16" s="201" t="s">
        <v>78</v>
      </c>
      <c r="D16" s="204" t="s">
        <v>77</v>
      </c>
      <c r="E16" s="202"/>
      <c r="F16" s="202"/>
      <c r="G16" s="202"/>
      <c r="H16" s="202"/>
      <c r="I16" s="202"/>
      <c r="J16" s="202"/>
      <c r="K16" s="227"/>
      <c r="L16" s="316"/>
      <c r="M16" s="202"/>
      <c r="N16" s="202"/>
      <c r="O16" s="202"/>
      <c r="Q16" s="202"/>
      <c r="R16" s="315"/>
      <c r="S16" s="202"/>
      <c r="T16" s="202"/>
      <c r="U16" s="202"/>
      <c r="V16" s="202"/>
      <c r="X16" s="202"/>
      <c r="Y16" s="315"/>
      <c r="Z16" s="202"/>
      <c r="AA16" s="202"/>
      <c r="AB16" s="202"/>
      <c r="AC16" s="315"/>
      <c r="AD16" s="202"/>
      <c r="AE16" s="202"/>
      <c r="AF16" s="202"/>
      <c r="AG16" s="202"/>
      <c r="AI16" s="202"/>
      <c r="AJ16" s="202"/>
      <c r="AL16" s="202"/>
      <c r="AM16" s="315"/>
      <c r="AN16" s="202"/>
      <c r="AO16" s="202"/>
      <c r="AP16" s="202"/>
      <c r="AQ16" s="202"/>
      <c r="AS16" s="202"/>
      <c r="AT16" s="202"/>
      <c r="AX16" s="202"/>
      <c r="AY16" s="315"/>
      <c r="AZ16" s="202"/>
      <c r="BA16" s="202"/>
      <c r="BB16" s="202"/>
      <c r="BC16" s="315"/>
      <c r="BD16" s="202"/>
    </row>
    <row r="17" spans="2:56" ht="13.5" customHeight="1" x14ac:dyDescent="0.4">
      <c r="B17" s="203"/>
      <c r="D17" s="202"/>
      <c r="E17" s="202"/>
      <c r="F17" s="202"/>
      <c r="G17" s="202"/>
      <c r="H17" s="202"/>
      <c r="I17" s="202"/>
      <c r="J17" s="202"/>
      <c r="K17" s="202"/>
      <c r="L17" s="316"/>
      <c r="M17" s="202"/>
      <c r="N17" s="202"/>
      <c r="O17" s="202"/>
      <c r="Q17" s="202"/>
      <c r="R17" s="315"/>
      <c r="S17" s="202"/>
      <c r="T17" s="202"/>
      <c r="U17" s="202"/>
      <c r="V17" s="202"/>
      <c r="X17" s="202"/>
      <c r="Y17" s="315"/>
      <c r="Z17" s="202"/>
      <c r="AA17" s="202"/>
      <c r="AB17" s="202"/>
      <c r="AC17" s="315"/>
      <c r="AD17" s="202"/>
      <c r="AE17" s="202"/>
      <c r="AF17" s="202"/>
      <c r="AG17" s="202"/>
      <c r="AI17" s="202"/>
      <c r="AJ17" s="202"/>
      <c r="AL17" s="202"/>
      <c r="AM17" s="315"/>
      <c r="AN17" s="202"/>
      <c r="AO17" s="202"/>
      <c r="AP17" s="202"/>
      <c r="AQ17" s="202"/>
      <c r="AS17" s="202"/>
      <c r="AT17" s="202"/>
      <c r="AX17" s="202"/>
      <c r="AY17" s="315"/>
      <c r="AZ17" s="202"/>
      <c r="BA17" s="202"/>
      <c r="BB17" s="202"/>
      <c r="BC17" s="315"/>
      <c r="BD17" s="202"/>
    </row>
    <row r="18" spans="2:56" ht="13.15" x14ac:dyDescent="0.4">
      <c r="B18" s="5"/>
      <c r="D18" s="42" t="s">
        <v>76</v>
      </c>
      <c r="E18" s="42"/>
    </row>
    <row r="19" spans="2:56" ht="13.15" x14ac:dyDescent="0.4">
      <c r="B19" s="314" t="s">
        <v>75</v>
      </c>
      <c r="D19" s="200">
        <v>120</v>
      </c>
    </row>
    <row r="20" spans="2:56" ht="13.15" x14ac:dyDescent="0.4">
      <c r="B20" s="314" t="s">
        <v>93</v>
      </c>
      <c r="D20" s="349">
        <v>0.35099999999999998</v>
      </c>
      <c r="E20" s="199"/>
      <c r="F20" s="522" t="s">
        <v>74</v>
      </c>
      <c r="G20" s="523"/>
      <c r="H20" s="524"/>
      <c r="J20" s="522" t="s">
        <v>73</v>
      </c>
      <c r="K20" s="523"/>
      <c r="L20" s="524"/>
      <c r="N20" s="522" t="s">
        <v>72</v>
      </c>
      <c r="O20" s="524"/>
      <c r="Q20" s="522" t="s">
        <v>71</v>
      </c>
      <c r="R20" s="523"/>
      <c r="S20" s="524"/>
      <c r="U20" s="522" t="s">
        <v>70</v>
      </c>
      <c r="V20" s="524"/>
      <c r="X20" s="522" t="s">
        <v>69</v>
      </c>
      <c r="Y20" s="523"/>
      <c r="Z20" s="524"/>
      <c r="AB20" s="522" t="s">
        <v>68</v>
      </c>
      <c r="AC20" s="523"/>
      <c r="AD20" s="524"/>
      <c r="AF20" s="522" t="s">
        <v>67</v>
      </c>
      <c r="AG20" s="524"/>
      <c r="AI20" s="522" t="s">
        <v>66</v>
      </c>
      <c r="AJ20" s="524"/>
      <c r="AL20" s="522" t="s">
        <v>65</v>
      </c>
      <c r="AM20" s="523"/>
      <c r="AN20" s="524"/>
      <c r="AP20" s="522" t="s">
        <v>64</v>
      </c>
      <c r="AQ20" s="524"/>
      <c r="AS20" s="522" t="s">
        <v>63</v>
      </c>
      <c r="AT20" s="524"/>
      <c r="AX20" s="522" t="s">
        <v>62</v>
      </c>
      <c r="AY20" s="523"/>
      <c r="AZ20" s="524"/>
      <c r="BB20" s="522" t="s">
        <v>61</v>
      </c>
      <c r="BC20" s="523"/>
      <c r="BD20" s="524"/>
    </row>
    <row r="21" spans="2:56" ht="13.15" customHeight="1" x14ac:dyDescent="0.4">
      <c r="B21" s="5"/>
      <c r="D21" s="531" t="s">
        <v>60</v>
      </c>
      <c r="E21" s="195"/>
      <c r="F21" s="198" t="s">
        <v>57</v>
      </c>
      <c r="G21" s="198" t="s">
        <v>56</v>
      </c>
      <c r="H21" s="196" t="s">
        <v>55</v>
      </c>
      <c r="J21" s="198" t="s">
        <v>57</v>
      </c>
      <c r="K21" s="197" t="s">
        <v>56</v>
      </c>
      <c r="L21" s="313" t="s">
        <v>55</v>
      </c>
      <c r="N21" s="525" t="s">
        <v>59</v>
      </c>
      <c r="O21" s="520" t="s">
        <v>58</v>
      </c>
      <c r="Q21" s="198" t="s">
        <v>57</v>
      </c>
      <c r="R21" s="312" t="s">
        <v>56</v>
      </c>
      <c r="S21" s="196" t="s">
        <v>55</v>
      </c>
      <c r="U21" s="525" t="s">
        <v>59</v>
      </c>
      <c r="V21" s="520" t="s">
        <v>58</v>
      </c>
      <c r="X21" s="198" t="s">
        <v>57</v>
      </c>
      <c r="Y21" s="312" t="s">
        <v>56</v>
      </c>
      <c r="Z21" s="198" t="s">
        <v>55</v>
      </c>
      <c r="AB21" s="198" t="s">
        <v>57</v>
      </c>
      <c r="AC21" s="312" t="s">
        <v>56</v>
      </c>
      <c r="AD21" s="196" t="s">
        <v>55</v>
      </c>
      <c r="AF21" s="525" t="s">
        <v>59</v>
      </c>
      <c r="AG21" s="520" t="s">
        <v>58</v>
      </c>
      <c r="AI21" s="525" t="s">
        <v>59</v>
      </c>
      <c r="AJ21" s="520" t="s">
        <v>58</v>
      </c>
      <c r="AL21" s="198" t="s">
        <v>57</v>
      </c>
      <c r="AM21" s="312" t="s">
        <v>56</v>
      </c>
      <c r="AN21" s="196" t="s">
        <v>55</v>
      </c>
      <c r="AP21" s="525" t="s">
        <v>59</v>
      </c>
      <c r="AQ21" s="520" t="s">
        <v>58</v>
      </c>
      <c r="AS21" s="525" t="s">
        <v>59</v>
      </c>
      <c r="AT21" s="520" t="s">
        <v>58</v>
      </c>
      <c r="AX21" s="198" t="s">
        <v>57</v>
      </c>
      <c r="AY21" s="312" t="s">
        <v>56</v>
      </c>
      <c r="AZ21" s="196" t="s">
        <v>55</v>
      </c>
      <c r="BB21" s="198" t="s">
        <v>57</v>
      </c>
      <c r="BC21" s="312" t="s">
        <v>56</v>
      </c>
      <c r="BD21" s="196" t="s">
        <v>55</v>
      </c>
    </row>
    <row r="22" spans="2:56" ht="13.15" x14ac:dyDescent="0.4">
      <c r="B22" s="5"/>
      <c r="D22" s="532"/>
      <c r="E22" s="195"/>
      <c r="F22" s="194" t="s">
        <v>54</v>
      </c>
      <c r="G22" s="194"/>
      <c r="H22" s="193" t="s">
        <v>54</v>
      </c>
      <c r="J22" s="194" t="s">
        <v>54</v>
      </c>
      <c r="K22" s="310"/>
      <c r="L22" s="311" t="s">
        <v>54</v>
      </c>
      <c r="N22" s="526"/>
      <c r="O22" s="521"/>
      <c r="Q22" s="194" t="s">
        <v>54</v>
      </c>
      <c r="R22" s="310"/>
      <c r="S22" s="193" t="s">
        <v>54</v>
      </c>
      <c r="U22" s="526"/>
      <c r="V22" s="521"/>
      <c r="X22" s="194" t="s">
        <v>54</v>
      </c>
      <c r="Y22" s="310"/>
      <c r="Z22" s="194" t="s">
        <v>54</v>
      </c>
      <c r="AB22" s="194" t="s">
        <v>54</v>
      </c>
      <c r="AC22" s="310"/>
      <c r="AD22" s="193" t="s">
        <v>54</v>
      </c>
      <c r="AF22" s="526"/>
      <c r="AG22" s="521"/>
      <c r="AI22" s="526"/>
      <c r="AJ22" s="521"/>
      <c r="AL22" s="194" t="s">
        <v>54</v>
      </c>
      <c r="AM22" s="310"/>
      <c r="AN22" s="193" t="s">
        <v>54</v>
      </c>
      <c r="AP22" s="526"/>
      <c r="AQ22" s="521"/>
      <c r="AS22" s="526"/>
      <c r="AT22" s="521"/>
      <c r="AX22" s="194" t="s">
        <v>54</v>
      </c>
      <c r="AY22" s="310"/>
      <c r="AZ22" s="193" t="s">
        <v>54</v>
      </c>
      <c r="BB22" s="194" t="s">
        <v>54</v>
      </c>
      <c r="BC22" s="310"/>
      <c r="BD22" s="193" t="s">
        <v>54</v>
      </c>
    </row>
    <row r="23" spans="2:56" s="6" customFormat="1" x14ac:dyDescent="0.35">
      <c r="B23" s="6" t="s">
        <v>16</v>
      </c>
      <c r="D23" s="28" t="s">
        <v>15</v>
      </c>
      <c r="E23" s="27"/>
      <c r="F23" s="181">
        <v>4.34</v>
      </c>
      <c r="G23" s="293">
        <v>1</v>
      </c>
      <c r="H23" s="168">
        <f>G23*F23</f>
        <v>4.34</v>
      </c>
      <c r="J23" s="181">
        <f>F23</f>
        <v>4.34</v>
      </c>
      <c r="K23" s="292">
        <v>1</v>
      </c>
      <c r="L23" s="168">
        <f>K23*J23</f>
        <v>4.34</v>
      </c>
      <c r="N23" s="147">
        <f>L23-H23</f>
        <v>0</v>
      </c>
      <c r="O23" s="170">
        <f>IF((H23)=0,"",(N23/H23))</f>
        <v>0</v>
      </c>
      <c r="Q23" s="181">
        <v>5.2568999999999999</v>
      </c>
      <c r="R23" s="292">
        <v>1</v>
      </c>
      <c r="S23" s="301">
        <f>R23*Q23</f>
        <v>5.2568999999999999</v>
      </c>
      <c r="U23" s="147">
        <f>S23-L23</f>
        <v>0.91690000000000005</v>
      </c>
      <c r="V23" s="170">
        <f>IF((L23)=0,"",(U23/L23))</f>
        <v>0.2112672811059908</v>
      </c>
      <c r="X23" s="181">
        <v>5.3738000000000001</v>
      </c>
      <c r="Y23" s="292">
        <v>1</v>
      </c>
      <c r="Z23" s="302">
        <f>Y23*X23</f>
        <v>5.3738000000000001</v>
      </c>
      <c r="AB23" s="181">
        <f>'App. 2-Z_Tariff 2018'!$D$236</f>
        <v>5.5541</v>
      </c>
      <c r="AC23" s="292">
        <v>1</v>
      </c>
      <c r="AD23" s="168">
        <f>AC23*AB23</f>
        <v>5.5541</v>
      </c>
      <c r="AF23" s="147">
        <f>AD23-Z23</f>
        <v>0.1802999999999999</v>
      </c>
      <c r="AG23" s="170">
        <f>IF((Z23)=0,"",(AF23/Z23))</f>
        <v>3.3551676653392364E-2</v>
      </c>
      <c r="AI23" s="147">
        <f>AD23-AZ23</f>
        <v>-0.12790000000000035</v>
      </c>
      <c r="AJ23" s="170">
        <f>IF((AD23)=0,"",(AI23/AD23))</f>
        <v>-2.3028033344736382E-2</v>
      </c>
      <c r="AL23" s="181">
        <f>'App. 2-Z_Tariff 2019'!$D$216</f>
        <v>5.7721999999999998</v>
      </c>
      <c r="AM23" s="292">
        <v>1</v>
      </c>
      <c r="AN23" s="168">
        <f>AM23*AL23</f>
        <v>5.7721999999999998</v>
      </c>
      <c r="AP23" s="147">
        <f>AN23-AD23</f>
        <v>0.21809999999999974</v>
      </c>
      <c r="AQ23" s="170">
        <f>IF((AD23)=0,"",(AP23/AD23))</f>
        <v>3.9268288291532331E-2</v>
      </c>
      <c r="AS23" s="147">
        <f>AN23-BD23</f>
        <v>-9.5000000000000639E-2</v>
      </c>
      <c r="AT23" s="170">
        <f>IF((AN23)=0,"",(AS23/AN23))</f>
        <v>-1.6458196181698598E-2</v>
      </c>
      <c r="AX23" s="181">
        <v>5.6820000000000004</v>
      </c>
      <c r="AY23" s="292">
        <v>1</v>
      </c>
      <c r="AZ23" s="168">
        <f>AY23*AX23</f>
        <v>5.6820000000000004</v>
      </c>
      <c r="BB23" s="181">
        <v>5.8672000000000004</v>
      </c>
      <c r="BC23" s="292">
        <v>1</v>
      </c>
      <c r="BD23" s="168">
        <f>BC23*BB23</f>
        <v>5.8672000000000004</v>
      </c>
    </row>
    <row r="24" spans="2:56" s="6" customFormat="1" hidden="1" x14ac:dyDescent="0.35">
      <c r="B24" s="191"/>
      <c r="D24" s="28" t="s">
        <v>13</v>
      </c>
      <c r="E24" s="27"/>
      <c r="F24" s="169"/>
      <c r="G24" s="293"/>
      <c r="H24" s="168"/>
      <c r="J24" s="169"/>
      <c r="K24" s="344">
        <f>K25</f>
        <v>0.35099999999999998</v>
      </c>
      <c r="L24" s="168">
        <f>K24*J24</f>
        <v>0</v>
      </c>
      <c r="N24" s="147"/>
      <c r="O24" s="170"/>
      <c r="Q24" s="169"/>
      <c r="R24" s="344">
        <f>R25</f>
        <v>0.35099999999999998</v>
      </c>
      <c r="S24" s="168">
        <f>R24*Q24</f>
        <v>0</v>
      </c>
      <c r="U24" s="147"/>
      <c r="V24" s="170"/>
      <c r="X24" s="169"/>
      <c r="Y24" s="344">
        <f>Y25</f>
        <v>0.35099999999999998</v>
      </c>
      <c r="Z24" s="168">
        <f>Y24*X24</f>
        <v>0</v>
      </c>
      <c r="AB24" s="169"/>
      <c r="AC24" s="344">
        <f>AC25</f>
        <v>0.35099999999999998</v>
      </c>
      <c r="AD24" s="168">
        <f>AC24*AB24</f>
        <v>0</v>
      </c>
      <c r="AF24" s="147"/>
      <c r="AG24" s="170"/>
      <c r="AI24" s="147"/>
      <c r="AJ24" s="170"/>
      <c r="AL24" s="169"/>
      <c r="AM24" s="344">
        <f>AM25</f>
        <v>0.35099999999999998</v>
      </c>
      <c r="AN24" s="168">
        <f>AM24*AL24</f>
        <v>0</v>
      </c>
      <c r="AP24" s="147"/>
      <c r="AQ24" s="170"/>
      <c r="AS24" s="147"/>
      <c r="AT24" s="170"/>
      <c r="AX24" s="169"/>
      <c r="AY24" s="344">
        <f>AY25</f>
        <v>0.35099999999999998</v>
      </c>
      <c r="AZ24" s="168">
        <f>AY24*AX24</f>
        <v>0</v>
      </c>
      <c r="BB24" s="169"/>
      <c r="BC24" s="344">
        <f>BC25</f>
        <v>0.35099999999999998</v>
      </c>
      <c r="BD24" s="168">
        <f>BC24*BB24</f>
        <v>0</v>
      </c>
    </row>
    <row r="25" spans="2:56" s="6" customFormat="1" x14ac:dyDescent="0.35">
      <c r="B25" s="6" t="s">
        <v>14</v>
      </c>
      <c r="D25" s="28" t="s">
        <v>91</v>
      </c>
      <c r="E25" s="27"/>
      <c r="F25" s="169">
        <v>6.2114000000000003</v>
      </c>
      <c r="G25" s="344">
        <f>$D$20</f>
        <v>0.35099999999999998</v>
      </c>
      <c r="H25" s="168">
        <f>G25*F25</f>
        <v>2.1802014000000001</v>
      </c>
      <c r="J25" s="169">
        <f>F25</f>
        <v>6.2114000000000003</v>
      </c>
      <c r="K25" s="344">
        <f>$G25</f>
        <v>0.35099999999999998</v>
      </c>
      <c r="L25" s="168">
        <f>K25*J25</f>
        <v>2.1802014000000001</v>
      </c>
      <c r="N25" s="147">
        <f t="shared" ref="N25:N39" si="0">L25-H25</f>
        <v>0</v>
      </c>
      <c r="O25" s="170">
        <f t="shared" ref="O25:O39" si="1">IF((H25)=0,"",(N25/H25))</f>
        <v>0</v>
      </c>
      <c r="Q25" s="169">
        <v>7.5087999999999999</v>
      </c>
      <c r="R25" s="344">
        <f>$G25</f>
        <v>0.35099999999999998</v>
      </c>
      <c r="S25" s="301">
        <f>R25*Q25</f>
        <v>2.6355887999999998</v>
      </c>
      <c r="U25" s="147">
        <f t="shared" ref="U25:U47" si="2">S25-L25</f>
        <v>0.45538739999999978</v>
      </c>
      <c r="V25" s="170">
        <f t="shared" ref="V25:V47" si="3">IF((L25)=0,"",(U25/L25))</f>
        <v>0.20887400586019245</v>
      </c>
      <c r="X25" s="169">
        <v>7.6711999999999998</v>
      </c>
      <c r="Y25" s="344">
        <f>$G25</f>
        <v>0.35099999999999998</v>
      </c>
      <c r="Z25" s="302">
        <f>Y25*X25</f>
        <v>2.6925911999999999</v>
      </c>
      <c r="AB25" s="169">
        <f>'App. 2-Z_Tariff 2018'!$D$237</f>
        <v>7.9340999999999999</v>
      </c>
      <c r="AC25" s="344">
        <f>$G25</f>
        <v>0.35099999999999998</v>
      </c>
      <c r="AD25" s="168">
        <f>AC25*AB25</f>
        <v>2.7848690999999999</v>
      </c>
      <c r="AF25" s="147">
        <f t="shared" ref="AF25:AF47" si="4">AD25-Z25</f>
        <v>9.2277900000000024E-2</v>
      </c>
      <c r="AG25" s="170">
        <f t="shared" ref="AG25:AG47" si="5">IF((Z25)=0,"",(AF25/Z25))</f>
        <v>3.427103973302744E-2</v>
      </c>
      <c r="AI25" s="147">
        <f t="shared" ref="AI25:AI45" si="6">AD25-AZ25</f>
        <v>-6.4162799999999631E-2</v>
      </c>
      <c r="AJ25" s="170">
        <f t="shared" ref="AJ25:AJ45" si="7">IF((AD25)=0,"",(AI25/AD25))</f>
        <v>-2.3039790272368504E-2</v>
      </c>
      <c r="AL25" s="169">
        <f>'App. 2-Z_Tariff 2019'!$D$217</f>
        <v>8.2517999999999994</v>
      </c>
      <c r="AM25" s="344">
        <f>$G25</f>
        <v>0.35099999999999998</v>
      </c>
      <c r="AN25" s="168">
        <f>AM25*AL25</f>
        <v>2.8963817999999995</v>
      </c>
      <c r="AP25" s="147">
        <f t="shared" ref="AP25:AP47" si="8">AN25-AD25</f>
        <v>0.11151269999999958</v>
      </c>
      <c r="AQ25" s="170">
        <f t="shared" ref="AQ25:AQ47" si="9">IF((AD25)=0,"",(AP25/AD25))</f>
        <v>4.0042348848640524E-2</v>
      </c>
      <c r="AS25" s="147">
        <f t="shared" ref="AS25:AS45" si="10">AN25-BD25</f>
        <v>-4.654259999999999E-2</v>
      </c>
      <c r="AT25" s="170">
        <f t="shared" ref="AT25:AT45" si="11">IF((AN25)=0,"",(AS25/AN25))</f>
        <v>-1.6069221260815822E-2</v>
      </c>
      <c r="AX25" s="169">
        <v>8.1168999999999993</v>
      </c>
      <c r="AY25" s="344">
        <f>$G25</f>
        <v>0.35099999999999998</v>
      </c>
      <c r="AZ25" s="168">
        <f>AY25*AX25</f>
        <v>2.8490318999999995</v>
      </c>
      <c r="BB25" s="169">
        <v>8.3843999999999994</v>
      </c>
      <c r="BC25" s="344">
        <f>$G25</f>
        <v>0.35099999999999998</v>
      </c>
      <c r="BD25" s="168">
        <f>BC25*BB25</f>
        <v>2.9429243999999994</v>
      </c>
    </row>
    <row r="26" spans="2:56" s="6" customFormat="1" hidden="1" x14ac:dyDescent="0.35">
      <c r="B26" s="226" t="str">
        <f>'App.2-W_(Resi)'!B28</f>
        <v>2015 Oct-Dec Recovery</v>
      </c>
      <c r="D26" s="28" t="s">
        <v>15</v>
      </c>
      <c r="E26" s="27"/>
      <c r="F26" s="169"/>
      <c r="G26" s="293"/>
      <c r="H26" s="168"/>
      <c r="J26" s="169">
        <v>0</v>
      </c>
      <c r="K26" s="344">
        <v>1</v>
      </c>
      <c r="L26" s="168">
        <f>K26*J26</f>
        <v>0</v>
      </c>
      <c r="N26" s="147">
        <f t="shared" si="0"/>
        <v>0</v>
      </c>
      <c r="O26" s="170" t="str">
        <f t="shared" si="1"/>
        <v/>
      </c>
      <c r="Q26" s="169">
        <v>0.22</v>
      </c>
      <c r="R26" s="344">
        <v>1</v>
      </c>
      <c r="S26" s="301">
        <f>R26*Q26</f>
        <v>0.22</v>
      </c>
      <c r="U26" s="147">
        <f t="shared" si="2"/>
        <v>0.22</v>
      </c>
      <c r="V26" s="170" t="str">
        <f t="shared" si="3"/>
        <v/>
      </c>
      <c r="X26" s="169">
        <v>0</v>
      </c>
      <c r="Y26" s="344">
        <v>1</v>
      </c>
      <c r="Z26" s="301">
        <f>Y26*X26</f>
        <v>0</v>
      </c>
      <c r="AB26" s="169"/>
      <c r="AC26" s="344">
        <v>1</v>
      </c>
      <c r="AD26" s="168">
        <f>AC26*AB26</f>
        <v>0</v>
      </c>
      <c r="AF26" s="147">
        <f t="shared" si="4"/>
        <v>0</v>
      </c>
      <c r="AG26" s="225" t="str">
        <f t="shared" si="5"/>
        <v/>
      </c>
      <c r="AI26" s="147">
        <f t="shared" si="6"/>
        <v>0</v>
      </c>
      <c r="AJ26" s="225" t="str">
        <f t="shared" si="7"/>
        <v/>
      </c>
      <c r="AL26" s="169"/>
      <c r="AM26" s="344">
        <v>1</v>
      </c>
      <c r="AN26" s="168">
        <f>AM26*AL26</f>
        <v>0</v>
      </c>
      <c r="AP26" s="147">
        <f t="shared" si="8"/>
        <v>0</v>
      </c>
      <c r="AQ26" s="225" t="str">
        <f t="shared" si="9"/>
        <v/>
      </c>
      <c r="AS26" s="147">
        <f t="shared" si="10"/>
        <v>0</v>
      </c>
      <c r="AT26" s="225" t="str">
        <f t="shared" si="11"/>
        <v/>
      </c>
      <c r="AX26" s="169">
        <v>0</v>
      </c>
      <c r="AY26" s="344">
        <v>1</v>
      </c>
      <c r="AZ26" s="168">
        <f>AY26*AX26</f>
        <v>0</v>
      </c>
      <c r="BB26" s="169">
        <v>0</v>
      </c>
      <c r="BC26" s="344">
        <v>1</v>
      </c>
      <c r="BD26" s="168">
        <f>BC26*BB26</f>
        <v>0</v>
      </c>
    </row>
    <row r="27" spans="2:56" s="7" customFormat="1" ht="13.15" x14ac:dyDescent="0.35">
      <c r="B27" s="189" t="s">
        <v>50</v>
      </c>
      <c r="C27" s="165"/>
      <c r="D27" s="188"/>
      <c r="E27" s="165"/>
      <c r="F27" s="187"/>
      <c r="G27" s="308"/>
      <c r="H27" s="183">
        <f>SUM(H23:H26)</f>
        <v>6.5202013999999995</v>
      </c>
      <c r="I27" s="172"/>
      <c r="J27" s="185"/>
      <c r="K27" s="347"/>
      <c r="L27" s="183">
        <f>SUM(L23:L26)</f>
        <v>6.5202013999999995</v>
      </c>
      <c r="M27" s="172"/>
      <c r="N27" s="161">
        <f t="shared" si="0"/>
        <v>0</v>
      </c>
      <c r="O27" s="160">
        <f t="shared" si="1"/>
        <v>0</v>
      </c>
      <c r="Q27" s="185"/>
      <c r="R27" s="347"/>
      <c r="S27" s="305">
        <f>SUM(S23:S26)</f>
        <v>8.1124887999999995</v>
      </c>
      <c r="T27" s="172"/>
      <c r="U27" s="161">
        <f t="shared" si="2"/>
        <v>1.5922874</v>
      </c>
      <c r="V27" s="160">
        <f t="shared" si="3"/>
        <v>0.24420831540571739</v>
      </c>
      <c r="X27" s="185"/>
      <c r="Y27" s="347"/>
      <c r="Z27" s="307">
        <f>SUM(Z23:Z26)</f>
        <v>8.0663912</v>
      </c>
      <c r="AA27" s="172"/>
      <c r="AB27" s="185"/>
      <c r="AC27" s="347"/>
      <c r="AD27" s="183">
        <f>SUM(AD23:AD26)</f>
        <v>8.3389690999999999</v>
      </c>
      <c r="AE27" s="172"/>
      <c r="AF27" s="161">
        <f t="shared" si="4"/>
        <v>0.27257789999999993</v>
      </c>
      <c r="AG27" s="160">
        <f t="shared" si="5"/>
        <v>3.3791802708502398E-2</v>
      </c>
      <c r="AI27" s="161">
        <f t="shared" si="6"/>
        <v>-0.19206280000000042</v>
      </c>
      <c r="AJ27" s="160">
        <f t="shared" si="7"/>
        <v>-2.3031959669930956E-2</v>
      </c>
      <c r="AL27" s="185"/>
      <c r="AM27" s="347"/>
      <c r="AN27" s="183">
        <f>SUM(AN23:AN26)</f>
        <v>8.6685817999999983</v>
      </c>
      <c r="AO27" s="172"/>
      <c r="AP27" s="161">
        <f t="shared" si="8"/>
        <v>0.32961269999999843</v>
      </c>
      <c r="AQ27" s="160">
        <f t="shared" si="9"/>
        <v>3.9526792346550176E-2</v>
      </c>
      <c r="AS27" s="161">
        <f t="shared" si="10"/>
        <v>-0.14154260000000107</v>
      </c>
      <c r="AT27" s="160">
        <f t="shared" si="11"/>
        <v>-1.6328230299447726E-2</v>
      </c>
      <c r="AX27" s="185"/>
      <c r="AY27" s="347"/>
      <c r="AZ27" s="183">
        <f>SUM(AZ23:AZ26)</f>
        <v>8.5310319000000003</v>
      </c>
      <c r="BA27" s="172"/>
      <c r="BB27" s="185"/>
      <c r="BC27" s="347"/>
      <c r="BD27" s="183">
        <f>SUM(BD23:BD26)</f>
        <v>8.8101243999999994</v>
      </c>
    </row>
    <row r="28" spans="2:56" s="6" customFormat="1" ht="25.5" hidden="1" x14ac:dyDescent="0.35">
      <c r="B28" s="180" t="s">
        <v>49</v>
      </c>
      <c r="D28" s="28" t="s">
        <v>91</v>
      </c>
      <c r="E28" s="27"/>
      <c r="F28" s="169">
        <v>0.2409</v>
      </c>
      <c r="G28" s="344">
        <f>$D$20</f>
        <v>0.35099999999999998</v>
      </c>
      <c r="H28" s="168">
        <f t="shared" ref="H28:H33" si="12">G28*F28</f>
        <v>8.4555899999999989E-2</v>
      </c>
      <c r="J28" s="169">
        <v>0.2409</v>
      </c>
      <c r="K28" s="344">
        <f>$G28</f>
        <v>0.35099999999999998</v>
      </c>
      <c r="L28" s="168">
        <f t="shared" ref="L28:L33" si="13">K28*J28</f>
        <v>8.4555899999999989E-2</v>
      </c>
      <c r="N28" s="147">
        <f t="shared" si="0"/>
        <v>0</v>
      </c>
      <c r="O28" s="170">
        <f t="shared" si="1"/>
        <v>0</v>
      </c>
      <c r="Q28" s="169">
        <v>0</v>
      </c>
      <c r="R28" s="344">
        <f>$D$20</f>
        <v>0.35099999999999998</v>
      </c>
      <c r="S28" s="301">
        <f t="shared" ref="S28:S33" si="14">R28*Q28</f>
        <v>0</v>
      </c>
      <c r="U28" s="147">
        <f t="shared" si="2"/>
        <v>-8.4555899999999989E-2</v>
      </c>
      <c r="V28" s="170">
        <f t="shared" si="3"/>
        <v>-1</v>
      </c>
      <c r="X28" s="169">
        <v>0</v>
      </c>
      <c r="Y28" s="344">
        <f>$D$20</f>
        <v>0.35099999999999998</v>
      </c>
      <c r="Z28" s="302">
        <f t="shared" ref="Z28:Z33" si="15">Y28*X28</f>
        <v>0</v>
      </c>
      <c r="AB28" s="169">
        <v>0</v>
      </c>
      <c r="AC28" s="344">
        <f>$D$20</f>
        <v>0.35099999999999998</v>
      </c>
      <c r="AD28" s="168">
        <f t="shared" ref="AD28:AD33" si="16">AC28*AB28</f>
        <v>0</v>
      </c>
      <c r="AF28" s="147">
        <f t="shared" si="4"/>
        <v>0</v>
      </c>
      <c r="AG28" s="170" t="str">
        <f t="shared" si="5"/>
        <v/>
      </c>
      <c r="AI28" s="147">
        <f t="shared" si="6"/>
        <v>0</v>
      </c>
      <c r="AJ28" s="170" t="str">
        <f t="shared" si="7"/>
        <v/>
      </c>
      <c r="AL28" s="169">
        <v>0</v>
      </c>
      <c r="AM28" s="344">
        <f>$D$20</f>
        <v>0.35099999999999998</v>
      </c>
      <c r="AN28" s="168">
        <f t="shared" ref="AN28:AN33" si="17">AM28*AL28</f>
        <v>0</v>
      </c>
      <c r="AP28" s="147">
        <f t="shared" si="8"/>
        <v>0</v>
      </c>
      <c r="AQ28" s="170" t="str">
        <f t="shared" si="9"/>
        <v/>
      </c>
      <c r="AS28" s="147">
        <f t="shared" si="10"/>
        <v>0</v>
      </c>
      <c r="AT28" s="170" t="str">
        <f t="shared" si="11"/>
        <v/>
      </c>
      <c r="AX28" s="169">
        <f t="shared" ref="AX28:AX33" si="18">AB28</f>
        <v>0</v>
      </c>
      <c r="AY28" s="344">
        <f>$D$20</f>
        <v>0.35099999999999998</v>
      </c>
      <c r="AZ28" s="168">
        <f t="shared" ref="AZ28:AZ33" si="19">AY28*AX28</f>
        <v>0</v>
      </c>
      <c r="BB28" s="169">
        <f t="shared" ref="BB28:BB33" si="20">AX28</f>
        <v>0</v>
      </c>
      <c r="BC28" s="344">
        <f>$D$20</f>
        <v>0.35099999999999998</v>
      </c>
      <c r="BD28" s="168">
        <f t="shared" ref="BD28:BD33" si="21">BC28*BB28</f>
        <v>0</v>
      </c>
    </row>
    <row r="29" spans="2:56" s="6" customFormat="1" ht="25.9" customHeight="1" x14ac:dyDescent="0.35">
      <c r="B29" s="180" t="s">
        <v>46</v>
      </c>
      <c r="D29" s="28" t="s">
        <v>91</v>
      </c>
      <c r="E29" s="27"/>
      <c r="F29" s="169"/>
      <c r="G29" s="293"/>
      <c r="H29" s="168">
        <f t="shared" si="12"/>
        <v>0</v>
      </c>
      <c r="I29" s="179"/>
      <c r="J29" s="169"/>
      <c r="K29" s="344">
        <f>K28</f>
        <v>0.35099999999999998</v>
      </c>
      <c r="L29" s="168">
        <f t="shared" si="13"/>
        <v>0</v>
      </c>
      <c r="M29" s="178"/>
      <c r="N29" s="147">
        <f t="shared" si="0"/>
        <v>0</v>
      </c>
      <c r="O29" s="170" t="str">
        <f t="shared" si="1"/>
        <v/>
      </c>
      <c r="Q29" s="169">
        <v>0.21459497190453478</v>
      </c>
      <c r="R29" s="344">
        <f>R28</f>
        <v>0.35099999999999998</v>
      </c>
      <c r="S29" s="301">
        <f t="shared" si="14"/>
        <v>7.5322835138491695E-2</v>
      </c>
      <c r="T29" s="178"/>
      <c r="U29" s="147">
        <f t="shared" si="2"/>
        <v>7.5322835138491695E-2</v>
      </c>
      <c r="V29" s="170" t="str">
        <f t="shared" si="3"/>
        <v/>
      </c>
      <c r="X29" s="169">
        <f>Q29</f>
        <v>0.21459497190453478</v>
      </c>
      <c r="Y29" s="344">
        <f>Y28</f>
        <v>0.35099999999999998</v>
      </c>
      <c r="Z29" s="302">
        <f t="shared" si="15"/>
        <v>7.5322835138491695E-2</v>
      </c>
      <c r="AA29" s="304"/>
      <c r="AB29" s="169">
        <f>X29</f>
        <v>0.21459497190453478</v>
      </c>
      <c r="AC29" s="344">
        <f>AC28</f>
        <v>0.35099999999999998</v>
      </c>
      <c r="AD29" s="168">
        <f t="shared" si="16"/>
        <v>7.5322835138491695E-2</v>
      </c>
      <c r="AE29" s="178"/>
      <c r="AF29" s="147">
        <f t="shared" si="4"/>
        <v>0</v>
      </c>
      <c r="AG29" s="170">
        <f t="shared" si="5"/>
        <v>0</v>
      </c>
      <c r="AI29" s="147">
        <f t="shared" si="6"/>
        <v>0</v>
      </c>
      <c r="AJ29" s="170">
        <f t="shared" si="7"/>
        <v>0</v>
      </c>
      <c r="AL29" s="169">
        <f>AB29</f>
        <v>0.21459497190453478</v>
      </c>
      <c r="AM29" s="344">
        <f>AM28</f>
        <v>0.35099999999999998</v>
      </c>
      <c r="AN29" s="168">
        <f t="shared" si="17"/>
        <v>7.5322835138491695E-2</v>
      </c>
      <c r="AO29" s="178"/>
      <c r="AP29" s="147">
        <f t="shared" si="8"/>
        <v>0</v>
      </c>
      <c r="AQ29" s="170">
        <f t="shared" si="9"/>
        <v>0</v>
      </c>
      <c r="AS29" s="147">
        <f t="shared" si="10"/>
        <v>0</v>
      </c>
      <c r="AT29" s="170">
        <f t="shared" si="11"/>
        <v>0</v>
      </c>
      <c r="AX29" s="169">
        <f t="shared" si="18"/>
        <v>0.21459497190453478</v>
      </c>
      <c r="AY29" s="344">
        <f>AY28</f>
        <v>0.35099999999999998</v>
      </c>
      <c r="AZ29" s="168">
        <f t="shared" si="19"/>
        <v>7.5322835138491695E-2</v>
      </c>
      <c r="BA29" s="178"/>
      <c r="BB29" s="169">
        <f t="shared" si="20"/>
        <v>0.21459497190453478</v>
      </c>
      <c r="BC29" s="344">
        <f>BC28</f>
        <v>0.35099999999999998</v>
      </c>
      <c r="BD29" s="168">
        <f t="shared" si="21"/>
        <v>7.5322835138491695E-2</v>
      </c>
    </row>
    <row r="30" spans="2:56" s="6" customFormat="1" ht="25.5" hidden="1" x14ac:dyDescent="0.35">
      <c r="B30" s="180" t="s">
        <v>47</v>
      </c>
      <c r="D30" s="28" t="s">
        <v>91</v>
      </c>
      <c r="E30" s="27"/>
      <c r="F30" s="169"/>
      <c r="G30" s="293"/>
      <c r="H30" s="168">
        <f t="shared" si="12"/>
        <v>0</v>
      </c>
      <c r="I30" s="179"/>
      <c r="J30" s="169"/>
      <c r="K30" s="344">
        <f>K28</f>
        <v>0.35099999999999998</v>
      </c>
      <c r="L30" s="168">
        <f t="shared" si="13"/>
        <v>0</v>
      </c>
      <c r="M30" s="178"/>
      <c r="N30" s="147">
        <f t="shared" si="0"/>
        <v>0</v>
      </c>
      <c r="O30" s="170" t="str">
        <f t="shared" si="1"/>
        <v/>
      </c>
      <c r="Q30" s="169">
        <v>0</v>
      </c>
      <c r="R30" s="344">
        <f>R29</f>
        <v>0.35099999999999998</v>
      </c>
      <c r="S30" s="301">
        <f t="shared" si="14"/>
        <v>0</v>
      </c>
      <c r="T30" s="178"/>
      <c r="U30" s="147">
        <f t="shared" si="2"/>
        <v>0</v>
      </c>
      <c r="V30" s="170" t="str">
        <f t="shared" si="3"/>
        <v/>
      </c>
      <c r="X30" s="169">
        <f>Q30</f>
        <v>0</v>
      </c>
      <c r="Y30" s="344">
        <f>Y29</f>
        <v>0.35099999999999998</v>
      </c>
      <c r="Z30" s="302">
        <f t="shared" si="15"/>
        <v>0</v>
      </c>
      <c r="AA30" s="304"/>
      <c r="AB30" s="169">
        <f>X30</f>
        <v>0</v>
      </c>
      <c r="AC30" s="344">
        <f>AC29</f>
        <v>0.35099999999999998</v>
      </c>
      <c r="AD30" s="168">
        <f t="shared" si="16"/>
        <v>0</v>
      </c>
      <c r="AE30" s="178"/>
      <c r="AF30" s="147">
        <f t="shared" si="4"/>
        <v>0</v>
      </c>
      <c r="AG30" s="170" t="str">
        <f t="shared" si="5"/>
        <v/>
      </c>
      <c r="AI30" s="147">
        <f t="shared" si="6"/>
        <v>0</v>
      </c>
      <c r="AJ30" s="170" t="str">
        <f t="shared" si="7"/>
        <v/>
      </c>
      <c r="AL30" s="169">
        <f>AB30</f>
        <v>0</v>
      </c>
      <c r="AM30" s="344">
        <f>AM29</f>
        <v>0.35099999999999998</v>
      </c>
      <c r="AN30" s="168">
        <f t="shared" si="17"/>
        <v>0</v>
      </c>
      <c r="AO30" s="178"/>
      <c r="AP30" s="147">
        <f t="shared" si="8"/>
        <v>0</v>
      </c>
      <c r="AQ30" s="170" t="str">
        <f t="shared" si="9"/>
        <v/>
      </c>
      <c r="AS30" s="147">
        <f t="shared" si="10"/>
        <v>0</v>
      </c>
      <c r="AT30" s="170" t="str">
        <f t="shared" si="11"/>
        <v/>
      </c>
      <c r="AX30" s="169">
        <f t="shared" si="18"/>
        <v>0</v>
      </c>
      <c r="AY30" s="344">
        <f>AY29</f>
        <v>0.35099999999999998</v>
      </c>
      <c r="AZ30" s="168">
        <f t="shared" si="19"/>
        <v>0</v>
      </c>
      <c r="BA30" s="178"/>
      <c r="BB30" s="169">
        <f t="shared" si="20"/>
        <v>0</v>
      </c>
      <c r="BC30" s="344">
        <f>BC29</f>
        <v>0.35099999999999998</v>
      </c>
      <c r="BD30" s="168">
        <f t="shared" si="21"/>
        <v>0</v>
      </c>
    </row>
    <row r="31" spans="2:56" s="6" customFormat="1" ht="38.25" x14ac:dyDescent="0.35">
      <c r="B31" s="180" t="str">
        <f>'App.2-W_(Resi)'!B31</f>
        <v>Deferral &amp; Variance Accounts Disposition Rate Rider for Group 2 DVAs (2015)</v>
      </c>
      <c r="D31" s="28" t="s">
        <v>91</v>
      </c>
      <c r="E31" s="27"/>
      <c r="F31" s="169"/>
      <c r="G31" s="293"/>
      <c r="H31" s="168">
        <f t="shared" si="12"/>
        <v>0</v>
      </c>
      <c r="I31" s="179"/>
      <c r="J31" s="169"/>
      <c r="K31" s="344">
        <f>K29</f>
        <v>0.35099999999999998</v>
      </c>
      <c r="L31" s="168">
        <f t="shared" si="13"/>
        <v>0</v>
      </c>
      <c r="M31" s="178"/>
      <c r="N31" s="147">
        <f t="shared" si="0"/>
        <v>0</v>
      </c>
      <c r="O31" s="170" t="str">
        <f t="shared" si="1"/>
        <v/>
      </c>
      <c r="Q31" s="169">
        <v>2.3025294513890147E-2</v>
      </c>
      <c r="R31" s="344">
        <f>R30</f>
        <v>0.35099999999999998</v>
      </c>
      <c r="S31" s="301">
        <f t="shared" si="14"/>
        <v>8.081878374375441E-3</v>
      </c>
      <c r="T31" s="178"/>
      <c r="U31" s="147">
        <f t="shared" si="2"/>
        <v>8.081878374375441E-3</v>
      </c>
      <c r="V31" s="170" t="str">
        <f t="shared" si="3"/>
        <v/>
      </c>
      <c r="X31" s="169">
        <f>Q31</f>
        <v>2.3025294513890147E-2</v>
      </c>
      <c r="Y31" s="344">
        <f>Y30</f>
        <v>0.35099999999999998</v>
      </c>
      <c r="Z31" s="302">
        <f t="shared" si="15"/>
        <v>8.081878374375441E-3</v>
      </c>
      <c r="AA31" s="304"/>
      <c r="AB31" s="169">
        <f>X31</f>
        <v>2.3025294513890147E-2</v>
      </c>
      <c r="AC31" s="344">
        <f>AC30</f>
        <v>0.35099999999999998</v>
      </c>
      <c r="AD31" s="168">
        <f t="shared" si="16"/>
        <v>8.081878374375441E-3</v>
      </c>
      <c r="AE31" s="178"/>
      <c r="AF31" s="147">
        <f t="shared" si="4"/>
        <v>0</v>
      </c>
      <c r="AG31" s="170">
        <f t="shared" si="5"/>
        <v>0</v>
      </c>
      <c r="AI31" s="147">
        <f t="shared" si="6"/>
        <v>0</v>
      </c>
      <c r="AJ31" s="170">
        <f t="shared" si="7"/>
        <v>0</v>
      </c>
      <c r="AL31" s="169">
        <f>AB31</f>
        <v>2.3025294513890147E-2</v>
      </c>
      <c r="AM31" s="344">
        <f>AM30</f>
        <v>0.35099999999999998</v>
      </c>
      <c r="AN31" s="168">
        <f t="shared" si="17"/>
        <v>8.081878374375441E-3</v>
      </c>
      <c r="AO31" s="178"/>
      <c r="AP31" s="147">
        <f t="shared" si="8"/>
        <v>0</v>
      </c>
      <c r="AQ31" s="170">
        <f t="shared" si="9"/>
        <v>0</v>
      </c>
      <c r="AS31" s="147">
        <f t="shared" si="10"/>
        <v>0</v>
      </c>
      <c r="AT31" s="170">
        <f t="shared" si="11"/>
        <v>0</v>
      </c>
      <c r="AX31" s="169">
        <f t="shared" si="18"/>
        <v>2.3025294513890147E-2</v>
      </c>
      <c r="AY31" s="344">
        <f>AY30</f>
        <v>0.35099999999999998</v>
      </c>
      <c r="AZ31" s="168">
        <f t="shared" si="19"/>
        <v>8.081878374375441E-3</v>
      </c>
      <c r="BA31" s="178"/>
      <c r="BB31" s="169">
        <f t="shared" si="20"/>
        <v>2.3025294513890147E-2</v>
      </c>
      <c r="BC31" s="344">
        <f>BC30</f>
        <v>0.35099999999999998</v>
      </c>
      <c r="BD31" s="168">
        <f t="shared" si="21"/>
        <v>8.081878374375441E-3</v>
      </c>
    </row>
    <row r="32" spans="2:56" s="6" customFormat="1" ht="25.5" x14ac:dyDescent="0.35">
      <c r="B32" s="180" t="s">
        <v>45</v>
      </c>
      <c r="D32" s="28" t="s">
        <v>91</v>
      </c>
      <c r="E32" s="27"/>
      <c r="F32" s="169"/>
      <c r="G32" s="293"/>
      <c r="H32" s="168">
        <f t="shared" si="12"/>
        <v>0</v>
      </c>
      <c r="I32" s="179"/>
      <c r="J32" s="169"/>
      <c r="K32" s="344">
        <f>K29</f>
        <v>0.35099999999999998</v>
      </c>
      <c r="L32" s="168">
        <f t="shared" si="13"/>
        <v>0</v>
      </c>
      <c r="M32" s="178"/>
      <c r="N32" s="147">
        <f t="shared" si="0"/>
        <v>0</v>
      </c>
      <c r="O32" s="170" t="str">
        <f t="shared" si="1"/>
        <v/>
      </c>
      <c r="Q32" s="169">
        <v>0</v>
      </c>
      <c r="R32" s="344">
        <f>R29</f>
        <v>0.35099999999999998</v>
      </c>
      <c r="S32" s="301">
        <f t="shared" si="14"/>
        <v>0</v>
      </c>
      <c r="T32" s="178"/>
      <c r="U32" s="147">
        <f t="shared" si="2"/>
        <v>0</v>
      </c>
      <c r="V32" s="170" t="str">
        <f t="shared" si="3"/>
        <v/>
      </c>
      <c r="X32" s="169">
        <v>0</v>
      </c>
      <c r="Y32" s="344">
        <f>Y29</f>
        <v>0.35099999999999998</v>
      </c>
      <c r="Z32" s="302">
        <f t="shared" si="15"/>
        <v>0</v>
      </c>
      <c r="AA32" s="304"/>
      <c r="AB32" s="169">
        <f>'App. 2-Z_Tariff 2018'!D240+'App. 2-Z_Tariff 2018'!D241</f>
        <v>-0.60860000000000003</v>
      </c>
      <c r="AC32" s="344">
        <f>AC29</f>
        <v>0.35099999999999998</v>
      </c>
      <c r="AD32" s="168">
        <f t="shared" si="16"/>
        <v>-0.21361859999999999</v>
      </c>
      <c r="AE32" s="178"/>
      <c r="AF32" s="147">
        <f t="shared" si="4"/>
        <v>-0.21361859999999999</v>
      </c>
      <c r="AG32" s="170" t="str">
        <f t="shared" si="5"/>
        <v/>
      </c>
      <c r="AI32" s="147">
        <f t="shared" si="6"/>
        <v>0</v>
      </c>
      <c r="AJ32" s="170">
        <f t="shared" si="7"/>
        <v>0</v>
      </c>
      <c r="AL32" s="169"/>
      <c r="AM32" s="344">
        <f>AM29</f>
        <v>0.35099999999999998</v>
      </c>
      <c r="AN32" s="168">
        <f t="shared" si="17"/>
        <v>0</v>
      </c>
      <c r="AO32" s="178"/>
      <c r="AP32" s="147">
        <f t="shared" si="8"/>
        <v>0.21361859999999999</v>
      </c>
      <c r="AQ32" s="224">
        <f t="shared" si="9"/>
        <v>-1</v>
      </c>
      <c r="AS32" s="147">
        <f t="shared" si="10"/>
        <v>0.21361859999999999</v>
      </c>
      <c r="AT32" s="170" t="str">
        <f t="shared" si="11"/>
        <v/>
      </c>
      <c r="AX32" s="169">
        <f t="shared" si="18"/>
        <v>-0.60860000000000003</v>
      </c>
      <c r="AY32" s="344">
        <f>AY29</f>
        <v>0.35099999999999998</v>
      </c>
      <c r="AZ32" s="168">
        <f t="shared" si="19"/>
        <v>-0.21361859999999999</v>
      </c>
      <c r="BA32" s="178"/>
      <c r="BB32" s="169">
        <f t="shared" si="20"/>
        <v>-0.60860000000000003</v>
      </c>
      <c r="BC32" s="344">
        <f>BC29</f>
        <v>0.35099999999999998</v>
      </c>
      <c r="BD32" s="168">
        <f t="shared" si="21"/>
        <v>-0.21361859999999999</v>
      </c>
    </row>
    <row r="33" spans="2:56" s="6" customFormat="1" x14ac:dyDescent="0.35">
      <c r="B33" s="148" t="s">
        <v>42</v>
      </c>
      <c r="D33" s="28" t="s">
        <v>13</v>
      </c>
      <c r="E33" s="27"/>
      <c r="F33" s="176">
        <f>IF(ISBLANK($D$16)=TRUE, 0, IF($D$16="TOU", 0.64*F43+0.18*F44+0.18*F45, IF(AND($D$16="non-TOU", G47&gt;0), F47,F46)))</f>
        <v>8.2460000000000006E-2</v>
      </c>
      <c r="G33" s="346">
        <f>$D$19*(1+F62)-$D$19</f>
        <v>5.1599999999999966</v>
      </c>
      <c r="H33" s="168">
        <f t="shared" si="12"/>
        <v>0.42549359999999975</v>
      </c>
      <c r="J33" s="176">
        <f>IF(ISBLANK($D$16)=TRUE, 0, IF($D$16="TOU", 0.64*J43+0.18*J44+0.18*J45, IF(AND($D$16="non-TOU", K47&gt;0), J47,J46)))</f>
        <v>8.2460000000000006E-2</v>
      </c>
      <c r="K33" s="346">
        <f>$D$19*(1+J62)-$D$19</f>
        <v>5.1599999999999966</v>
      </c>
      <c r="L33" s="168">
        <f t="shared" si="13"/>
        <v>0.42549359999999975</v>
      </c>
      <c r="N33" s="147">
        <f t="shared" si="0"/>
        <v>0</v>
      </c>
      <c r="O33" s="170">
        <f t="shared" si="1"/>
        <v>0</v>
      </c>
      <c r="Q33" s="176">
        <f>IF(ISBLANK($D$16)=TRUE, 0, IF($D$16="TOU", 0.64*Q43+0.18*Q44+0.18*Q45, IF(AND($D$16="non-TOU", R47&gt;0), Q47,Q46)))</f>
        <v>8.2460000000000006E-2</v>
      </c>
      <c r="R33" s="346">
        <f>$D$19*(1+Q62)-$D$19</f>
        <v>5.8378598518228415</v>
      </c>
      <c r="S33" s="301">
        <f t="shared" si="14"/>
        <v>0.48138992338131154</v>
      </c>
      <c r="U33" s="147">
        <f t="shared" si="2"/>
        <v>5.5896323381311785E-2</v>
      </c>
      <c r="V33" s="170">
        <f t="shared" si="3"/>
        <v>0.13136818833776071</v>
      </c>
      <c r="X33" s="176">
        <f>IF(ISBLANK($D$16)=TRUE, 0, IF($D$16="TOU", 0.64*X43+0.18*X44+0.18*X45, IF(AND($D$16="non-TOU", Y47&gt;0), X47,X46)))</f>
        <v>8.2460000000000006E-2</v>
      </c>
      <c r="Y33" s="346">
        <f>$D$19*(1+X62)-$D$19</f>
        <v>5.8378598518228415</v>
      </c>
      <c r="Z33" s="302">
        <f t="shared" si="15"/>
        <v>0.48138992338131154</v>
      </c>
      <c r="AB33" s="176">
        <f>IF(ISBLANK($D$16)=TRUE, 0, IF($D$16="TOU", 0.64*AB43+0.18*AB44+0.18*AB45, IF(AND($D$16="non-TOU", AC47&gt;0), AB47,AB46)))</f>
        <v>8.2460000000000006E-2</v>
      </c>
      <c r="AC33" s="346">
        <f>$D$19*(1+AB62)-$D$19</f>
        <v>5.8319999999999936</v>
      </c>
      <c r="AD33" s="168">
        <f t="shared" si="16"/>
        <v>0.48090671999999951</v>
      </c>
      <c r="AF33" s="147">
        <f t="shared" si="4"/>
        <v>-4.8320338131202512E-4</v>
      </c>
      <c r="AG33" s="170">
        <f t="shared" si="5"/>
        <v>-1.0037671289793017E-3</v>
      </c>
      <c r="AI33" s="147">
        <f t="shared" si="6"/>
        <v>-4.8320338131202512E-4</v>
      </c>
      <c r="AJ33" s="170">
        <f t="shared" si="7"/>
        <v>-1.0047756897887091E-3</v>
      </c>
      <c r="AL33" s="176">
        <f>IF(ISBLANK($D$16)=TRUE, 0, IF($D$16="TOU", 0.64*AL43+0.18*AL44+0.18*AL45, IF(AND($D$16="non-TOU", AM47&gt;0), AL47,AL46)))</f>
        <v>8.2460000000000006E-2</v>
      </c>
      <c r="AM33" s="346">
        <f>$D$19*(1+AL62)-$D$19</f>
        <v>5.8319999999999936</v>
      </c>
      <c r="AN33" s="168">
        <f t="shared" si="17"/>
        <v>0.48090671999999951</v>
      </c>
      <c r="AP33" s="147">
        <f t="shared" si="8"/>
        <v>0</v>
      </c>
      <c r="AQ33" s="170">
        <f t="shared" si="9"/>
        <v>0</v>
      </c>
      <c r="AS33" s="147">
        <f t="shared" si="10"/>
        <v>-4.8320338131202512E-4</v>
      </c>
      <c r="AT33" s="170">
        <f t="shared" si="11"/>
        <v>-1.0047756897887091E-3</v>
      </c>
      <c r="AX33" s="176">
        <f t="shared" si="18"/>
        <v>8.2460000000000006E-2</v>
      </c>
      <c r="AY33" s="346">
        <f>$D$19*(1+AX62)-$D$19</f>
        <v>5.8378598518228415</v>
      </c>
      <c r="AZ33" s="168">
        <f t="shared" si="19"/>
        <v>0.48138992338131154</v>
      </c>
      <c r="BB33" s="176">
        <f t="shared" si="20"/>
        <v>8.2460000000000006E-2</v>
      </c>
      <c r="BC33" s="346">
        <f>$D$19*(1+BB62)-$D$19</f>
        <v>5.8378598518228415</v>
      </c>
      <c r="BD33" s="168">
        <f t="shared" si="21"/>
        <v>0.48138992338131154</v>
      </c>
    </row>
    <row r="34" spans="2:56" ht="26.25" x14ac:dyDescent="0.35">
      <c r="B34" s="167" t="s">
        <v>40</v>
      </c>
      <c r="C34" s="174"/>
      <c r="D34" s="175"/>
      <c r="E34" s="174"/>
      <c r="F34" s="173"/>
      <c r="G34" s="300"/>
      <c r="H34" s="157">
        <f>SUM(H28:H33)+H27</f>
        <v>7.0302508999999995</v>
      </c>
      <c r="I34" s="172"/>
      <c r="J34" s="163"/>
      <c r="K34" s="345"/>
      <c r="L34" s="157">
        <f>SUM(L28:L33)+L27</f>
        <v>7.0302508999999995</v>
      </c>
      <c r="M34" s="172"/>
      <c r="N34" s="161">
        <f t="shared" si="0"/>
        <v>0</v>
      </c>
      <c r="O34" s="160">
        <f t="shared" si="1"/>
        <v>0</v>
      </c>
      <c r="Q34" s="163"/>
      <c r="R34" s="345"/>
      <c r="S34" s="296">
        <f>SUM(S28:S33)+S27</f>
        <v>8.6772834368941787</v>
      </c>
      <c r="T34" s="172"/>
      <c r="U34" s="161">
        <f t="shared" si="2"/>
        <v>1.6470325368941792</v>
      </c>
      <c r="V34" s="160">
        <f t="shared" si="3"/>
        <v>0.23427791700779546</v>
      </c>
      <c r="X34" s="163"/>
      <c r="Y34" s="345"/>
      <c r="Z34" s="299">
        <f>SUM(Z28:Z33)+Z27</f>
        <v>8.6311858368941792</v>
      </c>
      <c r="AA34" s="172"/>
      <c r="AB34" s="163"/>
      <c r="AC34" s="345"/>
      <c r="AD34" s="157">
        <f>SUM(AD28:AD33)+AD27</f>
        <v>8.6896619335128662</v>
      </c>
      <c r="AE34" s="172"/>
      <c r="AF34" s="161">
        <f t="shared" si="4"/>
        <v>5.8476096618687023E-2</v>
      </c>
      <c r="AG34" s="160">
        <f t="shared" si="5"/>
        <v>6.774978284991821E-3</v>
      </c>
      <c r="AI34" s="161">
        <f t="shared" si="6"/>
        <v>-0.19254600338131311</v>
      </c>
      <c r="AJ34" s="160">
        <f t="shared" si="7"/>
        <v>-2.2158054577328629E-2</v>
      </c>
      <c r="AL34" s="163"/>
      <c r="AM34" s="345"/>
      <c r="AN34" s="157">
        <f>SUM(AN28:AN33)+AN27</f>
        <v>9.2328932335128648</v>
      </c>
      <c r="AO34" s="172"/>
      <c r="AP34" s="161">
        <f t="shared" si="8"/>
        <v>0.54323129999999864</v>
      </c>
      <c r="AQ34" s="160">
        <f t="shared" si="9"/>
        <v>6.2514664454891289E-2</v>
      </c>
      <c r="AS34" s="161">
        <f t="shared" si="10"/>
        <v>7.159279661868645E-2</v>
      </c>
      <c r="AT34" s="160">
        <f t="shared" si="11"/>
        <v>7.7541020791645539E-3</v>
      </c>
      <c r="AX34" s="163"/>
      <c r="AY34" s="345"/>
      <c r="AZ34" s="157">
        <f>SUM(AZ28:AZ33)+AZ27</f>
        <v>8.8822079368941793</v>
      </c>
      <c r="BA34" s="172"/>
      <c r="BB34" s="163"/>
      <c r="BC34" s="345"/>
      <c r="BD34" s="157">
        <f>SUM(BD28:BD33)+BD27</f>
        <v>9.1613004368941784</v>
      </c>
    </row>
    <row r="35" spans="2:56" s="6" customFormat="1" ht="20.25" customHeight="1" x14ac:dyDescent="0.35">
      <c r="B35" s="6" t="s">
        <v>39</v>
      </c>
      <c r="D35" s="28" t="s">
        <v>91</v>
      </c>
      <c r="E35" s="27"/>
      <c r="F35" s="169">
        <v>1.7041999999999999</v>
      </c>
      <c r="G35" s="344">
        <f>$D$20</f>
        <v>0.35099999999999998</v>
      </c>
      <c r="H35" s="168">
        <f>G35*F35</f>
        <v>0.59817419999999999</v>
      </c>
      <c r="J35" s="169">
        <f>F35</f>
        <v>1.7041999999999999</v>
      </c>
      <c r="K35" s="342">
        <f>$G35</f>
        <v>0.35099999999999998</v>
      </c>
      <c r="L35" s="168">
        <f>K35*J35</f>
        <v>0.59817419999999999</v>
      </c>
      <c r="N35" s="147">
        <f t="shared" si="0"/>
        <v>0</v>
      </c>
      <c r="O35" s="170">
        <f t="shared" si="1"/>
        <v>0</v>
      </c>
      <c r="Q35" s="169">
        <v>1.6787000000000001</v>
      </c>
      <c r="R35" s="342">
        <f>$G35</f>
        <v>0.35099999999999998</v>
      </c>
      <c r="S35" s="301">
        <f>R35*Q35</f>
        <v>0.58922370000000002</v>
      </c>
      <c r="U35" s="147">
        <f t="shared" si="2"/>
        <v>-8.9504999999999724E-3</v>
      </c>
      <c r="V35" s="170">
        <f t="shared" si="3"/>
        <v>-1.496303250792156E-2</v>
      </c>
      <c r="X35" s="169">
        <v>1.7217</v>
      </c>
      <c r="Y35" s="342">
        <f>$G35</f>
        <v>0.35099999999999998</v>
      </c>
      <c r="Z35" s="302">
        <f>Y35*X35</f>
        <v>0.60431669999999993</v>
      </c>
      <c r="AB35" s="169">
        <f>'App. 2-Z_Tariff 2018'!$D$242</f>
        <v>1.6787000000000001</v>
      </c>
      <c r="AC35" s="342">
        <f>$G35</f>
        <v>0.35099999999999998</v>
      </c>
      <c r="AD35" s="168">
        <f>AC35*AB35</f>
        <v>0.58922370000000002</v>
      </c>
      <c r="AF35" s="147">
        <f t="shared" si="4"/>
        <v>-1.5092999999999912E-2</v>
      </c>
      <c r="AG35" s="170">
        <f t="shared" si="5"/>
        <v>-2.4975315095544959E-2</v>
      </c>
      <c r="AI35" s="147">
        <f t="shared" si="6"/>
        <v>0</v>
      </c>
      <c r="AJ35" s="170">
        <f t="shared" si="7"/>
        <v>0</v>
      </c>
      <c r="AL35" s="169">
        <f>'App. 2-Z_Tariff 2019'!$D$220</f>
        <v>1.6787000000000001</v>
      </c>
      <c r="AM35" s="342">
        <f>$G35</f>
        <v>0.35099999999999998</v>
      </c>
      <c r="AN35" s="168">
        <f>AM35*AL35</f>
        <v>0.58922370000000002</v>
      </c>
      <c r="AP35" s="147">
        <f t="shared" si="8"/>
        <v>0</v>
      </c>
      <c r="AQ35" s="170">
        <f t="shared" si="9"/>
        <v>0</v>
      </c>
      <c r="AS35" s="147">
        <f t="shared" si="10"/>
        <v>0</v>
      </c>
      <c r="AT35" s="170">
        <f t="shared" si="11"/>
        <v>0</v>
      </c>
      <c r="AX35" s="169">
        <f>AB35</f>
        <v>1.6787000000000001</v>
      </c>
      <c r="AY35" s="342">
        <f>$G35</f>
        <v>0.35099999999999998</v>
      </c>
      <c r="AZ35" s="168">
        <f>AY35*AX35</f>
        <v>0.58922370000000002</v>
      </c>
      <c r="BB35" s="169">
        <f>AX35</f>
        <v>1.6787000000000001</v>
      </c>
      <c r="BC35" s="342">
        <f>$G35</f>
        <v>0.35099999999999998</v>
      </c>
      <c r="BD35" s="168">
        <f>BC35*BB35</f>
        <v>0.58922370000000002</v>
      </c>
    </row>
    <row r="36" spans="2:56" s="6" customFormat="1" ht="25.5" x14ac:dyDescent="0.35">
      <c r="B36" s="156" t="s">
        <v>38</v>
      </c>
      <c r="D36" s="28" t="s">
        <v>91</v>
      </c>
      <c r="E36" s="27"/>
      <c r="F36" s="169">
        <v>2.1802999999999999</v>
      </c>
      <c r="G36" s="344">
        <f>G35</f>
        <v>0.35099999999999998</v>
      </c>
      <c r="H36" s="168">
        <f>G36*F36</f>
        <v>0.76528529999999995</v>
      </c>
      <c r="J36" s="169">
        <f>F36</f>
        <v>2.1802999999999999</v>
      </c>
      <c r="K36" s="342">
        <f>$G36</f>
        <v>0.35099999999999998</v>
      </c>
      <c r="L36" s="168">
        <f>K36*J36</f>
        <v>0.76528529999999995</v>
      </c>
      <c r="N36" s="147">
        <f t="shared" si="0"/>
        <v>0</v>
      </c>
      <c r="O36" s="170">
        <f t="shared" si="1"/>
        <v>0</v>
      </c>
      <c r="Q36" s="169">
        <v>2.6722000000000001</v>
      </c>
      <c r="R36" s="342">
        <f>$G36</f>
        <v>0.35099999999999998</v>
      </c>
      <c r="S36" s="301">
        <f>R36*Q36</f>
        <v>0.93794219999999995</v>
      </c>
      <c r="U36" s="147">
        <f t="shared" si="2"/>
        <v>0.1726569</v>
      </c>
      <c r="V36" s="170">
        <f t="shared" si="3"/>
        <v>0.22561115442828969</v>
      </c>
      <c r="X36" s="169">
        <v>2.3559000000000001</v>
      </c>
      <c r="Y36" s="342">
        <f>$G36</f>
        <v>0.35099999999999998</v>
      </c>
      <c r="Z36" s="302">
        <f>Y36*X36</f>
        <v>0.82692089999999996</v>
      </c>
      <c r="AB36" s="169">
        <f>'App. 2-Z_Tariff 2018'!$D$243</f>
        <v>2.6722000000000001</v>
      </c>
      <c r="AC36" s="342">
        <f>$G36</f>
        <v>0.35099999999999998</v>
      </c>
      <c r="AD36" s="168">
        <f>AC36*AB36</f>
        <v>0.93794219999999995</v>
      </c>
      <c r="AF36" s="147">
        <f t="shared" si="4"/>
        <v>0.11102129999999999</v>
      </c>
      <c r="AG36" s="170">
        <f t="shared" si="5"/>
        <v>0.13425866972282355</v>
      </c>
      <c r="AI36" s="147">
        <f t="shared" si="6"/>
        <v>0</v>
      </c>
      <c r="AJ36" s="170">
        <f t="shared" si="7"/>
        <v>0</v>
      </c>
      <c r="AL36" s="169">
        <f>'App. 2-Z_Tariff 2019'!$D$221</f>
        <v>2.6722000000000001</v>
      </c>
      <c r="AM36" s="342">
        <f>$G36</f>
        <v>0.35099999999999998</v>
      </c>
      <c r="AN36" s="168">
        <f>AM36*AL36</f>
        <v>0.93794219999999995</v>
      </c>
      <c r="AP36" s="147">
        <f t="shared" si="8"/>
        <v>0</v>
      </c>
      <c r="AQ36" s="170">
        <f t="shared" si="9"/>
        <v>0</v>
      </c>
      <c r="AS36" s="147">
        <f t="shared" si="10"/>
        <v>0</v>
      </c>
      <c r="AT36" s="170">
        <f t="shared" si="11"/>
        <v>0</v>
      </c>
      <c r="AX36" s="169">
        <f>AB36</f>
        <v>2.6722000000000001</v>
      </c>
      <c r="AY36" s="342">
        <f>$G36</f>
        <v>0.35099999999999998</v>
      </c>
      <c r="AZ36" s="168">
        <f>AY36*AX36</f>
        <v>0.93794219999999995</v>
      </c>
      <c r="BB36" s="169">
        <f>AX36</f>
        <v>2.6722000000000001</v>
      </c>
      <c r="BC36" s="342">
        <f>$G36</f>
        <v>0.35099999999999998</v>
      </c>
      <c r="BD36" s="168">
        <f>BC36*BB36</f>
        <v>0.93794219999999995</v>
      </c>
    </row>
    <row r="37" spans="2:56" ht="26.25" x14ac:dyDescent="0.35">
      <c r="B37" s="167" t="s">
        <v>37</v>
      </c>
      <c r="C37" s="165"/>
      <c r="D37" s="166"/>
      <c r="E37" s="165"/>
      <c r="F37" s="164"/>
      <c r="G37" s="300"/>
      <c r="H37" s="157">
        <f>SUM(H34:H36)</f>
        <v>8.3937103999999998</v>
      </c>
      <c r="I37" s="162"/>
      <c r="J37" s="159"/>
      <c r="K37" s="297"/>
      <c r="L37" s="157">
        <f>SUM(L34:L36)</f>
        <v>8.3937103999999998</v>
      </c>
      <c r="M37" s="162"/>
      <c r="N37" s="161">
        <f t="shared" si="0"/>
        <v>0</v>
      </c>
      <c r="O37" s="160">
        <f t="shared" si="1"/>
        <v>0</v>
      </c>
      <c r="Q37" s="159"/>
      <c r="R37" s="297"/>
      <c r="S37" s="296">
        <f>SUM(S34:S36)</f>
        <v>10.204449336894179</v>
      </c>
      <c r="T37" s="162"/>
      <c r="U37" s="161">
        <f t="shared" si="2"/>
        <v>1.8107389368941789</v>
      </c>
      <c r="V37" s="160">
        <f t="shared" si="3"/>
        <v>0.21572568632987135</v>
      </c>
      <c r="X37" s="159"/>
      <c r="Y37" s="297"/>
      <c r="Z37" s="299">
        <f>SUM(Z34:Z36)</f>
        <v>10.062423436894179</v>
      </c>
      <c r="AA37" s="162"/>
      <c r="AB37" s="159"/>
      <c r="AC37" s="297"/>
      <c r="AD37" s="157">
        <f>SUM(AD34:AD36)</f>
        <v>10.216827833512866</v>
      </c>
      <c r="AE37" s="162"/>
      <c r="AF37" s="161">
        <f t="shared" si="4"/>
        <v>0.15440439661868766</v>
      </c>
      <c r="AG37" s="160">
        <f t="shared" si="5"/>
        <v>1.5344653063650579E-2</v>
      </c>
      <c r="AI37" s="161">
        <f t="shared" si="6"/>
        <v>-0.19254600338131311</v>
      </c>
      <c r="AJ37" s="160">
        <f t="shared" si="7"/>
        <v>-1.8845967311862763E-2</v>
      </c>
      <c r="AL37" s="159"/>
      <c r="AM37" s="297"/>
      <c r="AN37" s="157">
        <f>SUM(AN34:AN36)</f>
        <v>10.760059133512865</v>
      </c>
      <c r="AO37" s="162"/>
      <c r="AP37" s="161">
        <f t="shared" si="8"/>
        <v>0.54323129999999864</v>
      </c>
      <c r="AQ37" s="160">
        <f t="shared" si="9"/>
        <v>5.3170250967537219E-2</v>
      </c>
      <c r="AS37" s="161">
        <f t="shared" si="10"/>
        <v>7.159279661868645E-2</v>
      </c>
      <c r="AT37" s="160">
        <f t="shared" si="11"/>
        <v>6.6535690678228981E-3</v>
      </c>
      <c r="AX37" s="159"/>
      <c r="AY37" s="297"/>
      <c r="AZ37" s="157">
        <f>SUM(AZ34:AZ36)</f>
        <v>10.409373836894179</v>
      </c>
      <c r="BA37" s="162"/>
      <c r="BB37" s="159"/>
      <c r="BC37" s="297"/>
      <c r="BD37" s="157">
        <f>SUM(BD34:BD36)</f>
        <v>10.688466336894178</v>
      </c>
    </row>
    <row r="38" spans="2:56" s="6" customFormat="1" ht="25.5" x14ac:dyDescent="0.35">
      <c r="B38" s="156" t="s">
        <v>36</v>
      </c>
      <c r="D38" s="28" t="s">
        <v>13</v>
      </c>
      <c r="E38" s="27"/>
      <c r="F38" s="139">
        <v>4.4000000000000003E-3</v>
      </c>
      <c r="G38" s="294">
        <f>$D$19*(1+F62)</f>
        <v>125.16</v>
      </c>
      <c r="H38" s="137">
        <f>G38*F38</f>
        <v>0.55070399999999997</v>
      </c>
      <c r="J38" s="139">
        <v>4.4000000000000003E-3</v>
      </c>
      <c r="K38" s="294">
        <f>$D$19*(1+J62)</f>
        <v>125.16</v>
      </c>
      <c r="L38" s="137">
        <f>K38*J38</f>
        <v>0.55070399999999997</v>
      </c>
      <c r="N38" s="147">
        <f t="shared" si="0"/>
        <v>0</v>
      </c>
      <c r="O38" s="140">
        <f t="shared" si="1"/>
        <v>0</v>
      </c>
      <c r="Q38" s="139">
        <v>3.5999999999999999E-3</v>
      </c>
      <c r="R38" s="294">
        <f>$D$19*(1+Q62)</f>
        <v>125.83785985182284</v>
      </c>
      <c r="S38" s="288">
        <f t="shared" ref="S38:S47" si="22">R38*Q38</f>
        <v>0.45301629546656219</v>
      </c>
      <c r="U38" s="147">
        <f t="shared" si="2"/>
        <v>-9.768770453343778E-2</v>
      </c>
      <c r="V38" s="140">
        <f t="shared" si="3"/>
        <v>-0.17738695294284731</v>
      </c>
      <c r="X38" s="139">
        <v>3.5999999999999999E-3</v>
      </c>
      <c r="Y38" s="294">
        <f>$D$19*(1+X62)</f>
        <v>125.83785985182284</v>
      </c>
      <c r="Z38" s="290">
        <f t="shared" ref="Z38:Z47" si="23">Y38*X38</f>
        <v>0.45301629546656219</v>
      </c>
      <c r="AB38" s="139">
        <v>3.5999999999999999E-3</v>
      </c>
      <c r="AC38" s="294">
        <f>$D$19*(1+AB62)</f>
        <v>125.83199999999999</v>
      </c>
      <c r="AD38" s="137">
        <f t="shared" ref="AD38:AD47" si="24">AC38*AB38</f>
        <v>0.45299519999999999</v>
      </c>
      <c r="AF38" s="147">
        <f t="shared" si="4"/>
        <v>-2.109546656220429E-5</v>
      </c>
      <c r="AG38" s="140">
        <f t="shared" si="5"/>
        <v>-4.6566683744738224E-5</v>
      </c>
      <c r="AI38" s="147">
        <f t="shared" si="6"/>
        <v>-2.109546656220429E-5</v>
      </c>
      <c r="AJ38" s="140">
        <f t="shared" si="7"/>
        <v>-4.6568852301755714E-5</v>
      </c>
      <c r="AL38" s="139">
        <v>3.5999999999999999E-3</v>
      </c>
      <c r="AM38" s="294">
        <f>$D$19*(1+AL62)</f>
        <v>125.83199999999999</v>
      </c>
      <c r="AN38" s="137">
        <f t="shared" ref="AN38:AN47" si="25">AM38*AL38</f>
        <v>0.45299519999999999</v>
      </c>
      <c r="AP38" s="147">
        <f t="shared" si="8"/>
        <v>0</v>
      </c>
      <c r="AQ38" s="140">
        <f t="shared" si="9"/>
        <v>0</v>
      </c>
      <c r="AS38" s="147">
        <f t="shared" si="10"/>
        <v>-2.109546656220429E-5</v>
      </c>
      <c r="AT38" s="140">
        <f t="shared" si="11"/>
        <v>-4.6568852301755714E-5</v>
      </c>
      <c r="AX38" s="139">
        <f t="shared" ref="AX38:AX45" si="26">AB38</f>
        <v>3.5999999999999999E-3</v>
      </c>
      <c r="AY38" s="294">
        <f>$D$19*(1+AX62)</f>
        <v>125.83785985182284</v>
      </c>
      <c r="AZ38" s="137">
        <f t="shared" ref="AZ38:AZ47" si="27">AY38*AX38</f>
        <v>0.45301629546656219</v>
      </c>
      <c r="BB38" s="139">
        <f t="shared" ref="BB38:BB45" si="28">AX38</f>
        <v>3.5999999999999999E-3</v>
      </c>
      <c r="BC38" s="294">
        <f>$D$19*(1+BB62)</f>
        <v>125.83785985182284</v>
      </c>
      <c r="BD38" s="137">
        <f t="shared" ref="BD38:BD47" si="29">BC38*BB38</f>
        <v>0.45301629546656219</v>
      </c>
    </row>
    <row r="39" spans="2:56" s="6" customFormat="1" ht="25.5" x14ac:dyDescent="0.35">
      <c r="B39" s="156" t="s">
        <v>35</v>
      </c>
      <c r="D39" s="28" t="s">
        <v>13</v>
      </c>
      <c r="E39" s="27"/>
      <c r="F39" s="139">
        <v>1.2999999999999999E-3</v>
      </c>
      <c r="G39" s="294">
        <f>G38</f>
        <v>125.16</v>
      </c>
      <c r="H39" s="137">
        <f>G39*F39</f>
        <v>0.16270799999999999</v>
      </c>
      <c r="J39" s="139">
        <v>1.2999999999999999E-3</v>
      </c>
      <c r="K39" s="294">
        <f>K38</f>
        <v>125.16</v>
      </c>
      <c r="L39" s="137">
        <f>K39*J39</f>
        <v>0.16270799999999999</v>
      </c>
      <c r="N39" s="147">
        <f t="shared" si="0"/>
        <v>0</v>
      </c>
      <c r="O39" s="140">
        <f t="shared" si="1"/>
        <v>0</v>
      </c>
      <c r="Q39" s="139">
        <v>1.2999999999999999E-3</v>
      </c>
      <c r="R39" s="294">
        <f>R38</f>
        <v>125.83785985182284</v>
      </c>
      <c r="S39" s="288">
        <f t="shared" si="22"/>
        <v>0.16358921780736968</v>
      </c>
      <c r="U39" s="147">
        <f t="shared" si="2"/>
        <v>8.8121780736968858E-4</v>
      </c>
      <c r="V39" s="140">
        <f t="shared" si="3"/>
        <v>5.41594640318662E-3</v>
      </c>
      <c r="X39" s="139">
        <v>2.0999999999999999E-3</v>
      </c>
      <c r="Y39" s="294">
        <f>Y38</f>
        <v>125.83785985182284</v>
      </c>
      <c r="Z39" s="290">
        <f t="shared" si="23"/>
        <v>0.26425950568882794</v>
      </c>
      <c r="AB39" s="139">
        <f>'App. 2-Z_Tariff 2018'!$D$247</f>
        <v>2.9999999999999997E-4</v>
      </c>
      <c r="AC39" s="294">
        <f>AC38</f>
        <v>125.83199999999999</v>
      </c>
      <c r="AD39" s="137">
        <f t="shared" si="24"/>
        <v>3.7749599999999994E-2</v>
      </c>
      <c r="AF39" s="147">
        <f t="shared" si="4"/>
        <v>-0.22650990568882795</v>
      </c>
      <c r="AG39" s="140">
        <f t="shared" si="5"/>
        <v>-0.85714950952624924</v>
      </c>
      <c r="AI39" s="147">
        <f t="shared" si="6"/>
        <v>-1.7579555468549835E-6</v>
      </c>
      <c r="AJ39" s="140">
        <f t="shared" si="7"/>
        <v>-4.6568852301878263E-5</v>
      </c>
      <c r="AL39" s="139">
        <f>'App. 2-Z_Tariff 2019'!$D$225</f>
        <v>2.9999999999999997E-4</v>
      </c>
      <c r="AM39" s="294">
        <f>AM38</f>
        <v>125.83199999999999</v>
      </c>
      <c r="AN39" s="137">
        <f t="shared" si="25"/>
        <v>3.7749599999999994E-2</v>
      </c>
      <c r="AP39" s="147">
        <f t="shared" si="8"/>
        <v>0</v>
      </c>
      <c r="AQ39" s="140">
        <f t="shared" si="9"/>
        <v>0</v>
      </c>
      <c r="AS39" s="147">
        <f t="shared" si="10"/>
        <v>-1.7579555468549835E-6</v>
      </c>
      <c r="AT39" s="140">
        <f t="shared" si="11"/>
        <v>-4.6568852301878263E-5</v>
      </c>
      <c r="AX39" s="139">
        <f t="shared" si="26"/>
        <v>2.9999999999999997E-4</v>
      </c>
      <c r="AY39" s="294">
        <f>AY38</f>
        <v>125.83785985182284</v>
      </c>
      <c r="AZ39" s="137">
        <f t="shared" si="27"/>
        <v>3.7751357955546849E-2</v>
      </c>
      <c r="BB39" s="139">
        <f t="shared" si="28"/>
        <v>2.9999999999999997E-4</v>
      </c>
      <c r="BC39" s="294">
        <f>BC38</f>
        <v>125.83785985182284</v>
      </c>
      <c r="BD39" s="137">
        <f t="shared" si="29"/>
        <v>3.7751357955546849E-2</v>
      </c>
    </row>
    <row r="40" spans="2:56" s="6" customFormat="1" ht="26.25" customHeight="1" x14ac:dyDescent="0.35">
      <c r="B40" s="156" t="str">
        <f>'App.2-W_Bill Impacts StreetLite'!B42</f>
        <v>Ontario Electricity Support Program (OESP)</v>
      </c>
      <c r="D40" s="28" t="s">
        <v>13</v>
      </c>
      <c r="E40" s="27"/>
      <c r="F40" s="139"/>
      <c r="G40" s="294"/>
      <c r="H40" s="137"/>
      <c r="J40" s="139"/>
      <c r="K40" s="295"/>
      <c r="L40" s="137"/>
      <c r="N40" s="147"/>
      <c r="O40" s="140"/>
      <c r="Q40" s="139">
        <v>1.1000000000000001E-3</v>
      </c>
      <c r="R40" s="294">
        <f>R39</f>
        <v>125.83785985182284</v>
      </c>
      <c r="S40" s="288">
        <f t="shared" si="22"/>
        <v>0.13842164583700514</v>
      </c>
      <c r="U40" s="147">
        <f t="shared" si="2"/>
        <v>0.13842164583700514</v>
      </c>
      <c r="V40" s="140" t="str">
        <f t="shared" si="3"/>
        <v/>
      </c>
      <c r="X40" s="139">
        <v>1.1000000000000001E-3</v>
      </c>
      <c r="Y40" s="294">
        <f>Y39</f>
        <v>125.83785985182284</v>
      </c>
      <c r="Z40" s="290">
        <f t="shared" si="23"/>
        <v>0.13842164583700514</v>
      </c>
      <c r="AB40" s="139">
        <v>0</v>
      </c>
      <c r="AC40" s="294">
        <f>AC39</f>
        <v>125.83199999999999</v>
      </c>
      <c r="AD40" s="137">
        <f t="shared" si="24"/>
        <v>0</v>
      </c>
      <c r="AF40" s="147">
        <f t="shared" si="4"/>
        <v>-0.13842164583700514</v>
      </c>
      <c r="AG40" s="331">
        <f t="shared" si="5"/>
        <v>-1</v>
      </c>
      <c r="AI40" s="147">
        <f t="shared" si="6"/>
        <v>0</v>
      </c>
      <c r="AJ40" s="140" t="str">
        <f t="shared" si="7"/>
        <v/>
      </c>
      <c r="AL40" s="139">
        <v>0</v>
      </c>
      <c r="AM40" s="294">
        <f>AM39</f>
        <v>125.83199999999999</v>
      </c>
      <c r="AN40" s="137">
        <f t="shared" si="25"/>
        <v>0</v>
      </c>
      <c r="AP40" s="147">
        <f t="shared" si="8"/>
        <v>0</v>
      </c>
      <c r="AQ40" s="140" t="str">
        <f t="shared" si="9"/>
        <v/>
      </c>
      <c r="AS40" s="147">
        <f t="shared" si="10"/>
        <v>0</v>
      </c>
      <c r="AT40" s="140" t="str">
        <f t="shared" si="11"/>
        <v/>
      </c>
      <c r="AX40" s="139">
        <f t="shared" si="26"/>
        <v>0</v>
      </c>
      <c r="AY40" s="294">
        <f>AY39</f>
        <v>125.83785985182284</v>
      </c>
      <c r="AZ40" s="137">
        <f t="shared" si="27"/>
        <v>0</v>
      </c>
      <c r="BB40" s="139">
        <f t="shared" si="28"/>
        <v>0</v>
      </c>
      <c r="BC40" s="294">
        <f>BC39</f>
        <v>125.83785985182284</v>
      </c>
      <c r="BD40" s="137">
        <f t="shared" si="29"/>
        <v>0</v>
      </c>
    </row>
    <row r="41" spans="2:56" s="6" customFormat="1" x14ac:dyDescent="0.35">
      <c r="B41" s="6" t="s">
        <v>33</v>
      </c>
      <c r="D41" s="28" t="s">
        <v>15</v>
      </c>
      <c r="E41" s="27"/>
      <c r="F41" s="139">
        <v>0.25</v>
      </c>
      <c r="G41" s="293">
        <v>1</v>
      </c>
      <c r="H41" s="137">
        <f t="shared" ref="H41:H47" si="30">G41*F41</f>
        <v>0.25</v>
      </c>
      <c r="J41" s="139">
        <v>0.25</v>
      </c>
      <c r="K41" s="292">
        <f t="shared" ref="K41:K47" si="31">$G41</f>
        <v>1</v>
      </c>
      <c r="L41" s="137">
        <f t="shared" ref="L41:L47" si="32">K41*J41</f>
        <v>0.25</v>
      </c>
      <c r="N41" s="147">
        <f t="shared" ref="N41:N47" si="33">L41-H41</f>
        <v>0</v>
      </c>
      <c r="O41" s="140">
        <f t="shared" ref="O41:O47" si="34">IF((H41)=0,"",(N41/H41))</f>
        <v>0</v>
      </c>
      <c r="Q41" s="139">
        <v>0.25</v>
      </c>
      <c r="R41" s="292">
        <f t="shared" ref="R41:R47" si="35">$G41</f>
        <v>1</v>
      </c>
      <c r="S41" s="288">
        <f t="shared" si="22"/>
        <v>0.25</v>
      </c>
      <c r="U41" s="147">
        <f t="shared" si="2"/>
        <v>0</v>
      </c>
      <c r="V41" s="140">
        <f t="shared" si="3"/>
        <v>0</v>
      </c>
      <c r="X41" s="139">
        <v>0.25</v>
      </c>
      <c r="Y41" s="292">
        <f t="shared" ref="Y41:Y47" si="36">$G41</f>
        <v>1</v>
      </c>
      <c r="Z41" s="290">
        <f t="shared" si="23"/>
        <v>0.25</v>
      </c>
      <c r="AB41" s="139">
        <f>'App. 2-Z_Tariff 2018'!$D$249</f>
        <v>0.25</v>
      </c>
      <c r="AC41" s="292">
        <f t="shared" ref="AC41:AC47" si="37">$G41</f>
        <v>1</v>
      </c>
      <c r="AD41" s="137">
        <f t="shared" si="24"/>
        <v>0.25</v>
      </c>
      <c r="AF41" s="147">
        <f t="shared" si="4"/>
        <v>0</v>
      </c>
      <c r="AG41" s="140">
        <f t="shared" si="5"/>
        <v>0</v>
      </c>
      <c r="AI41" s="147">
        <f t="shared" si="6"/>
        <v>0</v>
      </c>
      <c r="AJ41" s="140">
        <f t="shared" si="7"/>
        <v>0</v>
      </c>
      <c r="AL41" s="139">
        <f>'App. 2-Z_Tariff 2019'!$D$227</f>
        <v>0.25</v>
      </c>
      <c r="AM41" s="292">
        <f t="shared" ref="AM41:AM47" si="38">$G41</f>
        <v>1</v>
      </c>
      <c r="AN41" s="137">
        <f t="shared" si="25"/>
        <v>0.25</v>
      </c>
      <c r="AP41" s="147">
        <f t="shared" si="8"/>
        <v>0</v>
      </c>
      <c r="AQ41" s="140">
        <f t="shared" si="9"/>
        <v>0</v>
      </c>
      <c r="AS41" s="147">
        <f t="shared" si="10"/>
        <v>0</v>
      </c>
      <c r="AT41" s="140">
        <f t="shared" si="11"/>
        <v>0</v>
      </c>
      <c r="AX41" s="139">
        <f t="shared" si="26"/>
        <v>0.25</v>
      </c>
      <c r="AY41" s="292">
        <f t="shared" ref="AY41:AY47" si="39">$G41</f>
        <v>1</v>
      </c>
      <c r="AZ41" s="137">
        <f t="shared" si="27"/>
        <v>0.25</v>
      </c>
      <c r="BB41" s="139">
        <f t="shared" si="28"/>
        <v>0.25</v>
      </c>
      <c r="BC41" s="292">
        <f t="shared" ref="BC41:BC47" si="40">$G41</f>
        <v>1</v>
      </c>
      <c r="BD41" s="137">
        <f t="shared" si="29"/>
        <v>0.25</v>
      </c>
    </row>
    <row r="42" spans="2:56" s="6" customFormat="1" x14ac:dyDescent="0.35">
      <c r="B42" s="6" t="s">
        <v>32</v>
      </c>
      <c r="D42" s="28" t="s">
        <v>13</v>
      </c>
      <c r="E42" s="27"/>
      <c r="F42" s="139">
        <v>7.0000000000000001E-3</v>
      </c>
      <c r="G42" s="293">
        <f>$D$19</f>
        <v>120</v>
      </c>
      <c r="H42" s="137">
        <f t="shared" si="30"/>
        <v>0.84</v>
      </c>
      <c r="J42" s="139">
        <f t="shared" ref="J42:J47" si="41">$F42</f>
        <v>7.0000000000000001E-3</v>
      </c>
      <c r="K42" s="292">
        <f t="shared" si="31"/>
        <v>120</v>
      </c>
      <c r="L42" s="137">
        <f t="shared" si="32"/>
        <v>0.84</v>
      </c>
      <c r="N42" s="147">
        <f t="shared" si="33"/>
        <v>0</v>
      </c>
      <c r="O42" s="140">
        <f t="shared" si="34"/>
        <v>0</v>
      </c>
      <c r="Q42" s="139">
        <f t="shared" ref="Q42:Q47" si="42">$F42</f>
        <v>7.0000000000000001E-3</v>
      </c>
      <c r="R42" s="292">
        <f t="shared" si="35"/>
        <v>120</v>
      </c>
      <c r="S42" s="288">
        <f t="shared" si="22"/>
        <v>0.84</v>
      </c>
      <c r="U42" s="147">
        <f t="shared" si="2"/>
        <v>0</v>
      </c>
      <c r="V42" s="140">
        <f t="shared" si="3"/>
        <v>0</v>
      </c>
      <c r="X42" s="139">
        <f t="shared" ref="X42:X47" si="43">$F42</f>
        <v>7.0000000000000001E-3</v>
      </c>
      <c r="Y42" s="292">
        <f t="shared" si="36"/>
        <v>120</v>
      </c>
      <c r="Z42" s="290">
        <f t="shared" si="23"/>
        <v>0.84</v>
      </c>
      <c r="AB42" s="139">
        <f t="shared" ref="AB42:AB47" si="44">$F42</f>
        <v>7.0000000000000001E-3</v>
      </c>
      <c r="AC42" s="292">
        <f t="shared" si="37"/>
        <v>120</v>
      </c>
      <c r="AD42" s="137">
        <f t="shared" si="24"/>
        <v>0.84</v>
      </c>
      <c r="AF42" s="147">
        <f t="shared" si="4"/>
        <v>0</v>
      </c>
      <c r="AG42" s="140">
        <f t="shared" si="5"/>
        <v>0</v>
      </c>
      <c r="AI42" s="147">
        <f t="shared" si="6"/>
        <v>0</v>
      </c>
      <c r="AJ42" s="140">
        <f t="shared" si="7"/>
        <v>0</v>
      </c>
      <c r="AL42" s="139">
        <f t="shared" ref="AL42:AL47" si="45">$F42</f>
        <v>7.0000000000000001E-3</v>
      </c>
      <c r="AM42" s="292">
        <f t="shared" si="38"/>
        <v>120</v>
      </c>
      <c r="AN42" s="137">
        <f t="shared" si="25"/>
        <v>0.84</v>
      </c>
      <c r="AP42" s="147">
        <f t="shared" si="8"/>
        <v>0</v>
      </c>
      <c r="AQ42" s="140">
        <f t="shared" si="9"/>
        <v>0</v>
      </c>
      <c r="AS42" s="147">
        <f t="shared" si="10"/>
        <v>0</v>
      </c>
      <c r="AT42" s="140">
        <f t="shared" si="11"/>
        <v>0</v>
      </c>
      <c r="AX42" s="139">
        <f t="shared" si="26"/>
        <v>7.0000000000000001E-3</v>
      </c>
      <c r="AY42" s="292">
        <f t="shared" si="39"/>
        <v>120</v>
      </c>
      <c r="AZ42" s="137">
        <f t="shared" si="27"/>
        <v>0.84</v>
      </c>
      <c r="BB42" s="139">
        <f t="shared" si="28"/>
        <v>7.0000000000000001E-3</v>
      </c>
      <c r="BC42" s="292">
        <f t="shared" si="40"/>
        <v>120</v>
      </c>
      <c r="BD42" s="137">
        <f t="shared" si="29"/>
        <v>0.84</v>
      </c>
    </row>
    <row r="43" spans="2:56" s="6" customFormat="1" x14ac:dyDescent="0.35">
      <c r="B43" s="148" t="s">
        <v>31</v>
      </c>
      <c r="D43" s="28" t="s">
        <v>13</v>
      </c>
      <c r="E43" s="27"/>
      <c r="F43" s="142">
        <v>6.5000000000000002E-2</v>
      </c>
      <c r="G43" s="291">
        <f>0.64*$D$19</f>
        <v>76.8</v>
      </c>
      <c r="H43" s="137">
        <f t="shared" si="30"/>
        <v>4.992</v>
      </c>
      <c r="J43" s="139">
        <f t="shared" si="41"/>
        <v>6.5000000000000002E-2</v>
      </c>
      <c r="K43" s="291">
        <f t="shared" si="31"/>
        <v>76.8</v>
      </c>
      <c r="L43" s="137">
        <f t="shared" si="32"/>
        <v>4.992</v>
      </c>
      <c r="N43" s="147">
        <f t="shared" si="33"/>
        <v>0</v>
      </c>
      <c r="O43" s="140">
        <f t="shared" si="34"/>
        <v>0</v>
      </c>
      <c r="Q43" s="139">
        <f t="shared" si="42"/>
        <v>6.5000000000000002E-2</v>
      </c>
      <c r="R43" s="291">
        <f t="shared" si="35"/>
        <v>76.8</v>
      </c>
      <c r="S43" s="288">
        <f t="shared" si="22"/>
        <v>4.992</v>
      </c>
      <c r="U43" s="147">
        <f t="shared" si="2"/>
        <v>0</v>
      </c>
      <c r="V43" s="140">
        <f t="shared" si="3"/>
        <v>0</v>
      </c>
      <c r="X43" s="139">
        <f t="shared" si="43"/>
        <v>6.5000000000000002E-2</v>
      </c>
      <c r="Y43" s="291">
        <f t="shared" si="36"/>
        <v>76.8</v>
      </c>
      <c r="Z43" s="290">
        <f t="shared" si="23"/>
        <v>4.992</v>
      </c>
      <c r="AB43" s="139">
        <f t="shared" si="44"/>
        <v>6.5000000000000002E-2</v>
      </c>
      <c r="AC43" s="291">
        <f t="shared" si="37"/>
        <v>76.8</v>
      </c>
      <c r="AD43" s="137">
        <f t="shared" si="24"/>
        <v>4.992</v>
      </c>
      <c r="AF43" s="147">
        <f t="shared" si="4"/>
        <v>0</v>
      </c>
      <c r="AG43" s="140">
        <f t="shared" si="5"/>
        <v>0</v>
      </c>
      <c r="AI43" s="147">
        <f t="shared" si="6"/>
        <v>0</v>
      </c>
      <c r="AJ43" s="140">
        <f t="shared" si="7"/>
        <v>0</v>
      </c>
      <c r="AL43" s="139">
        <f t="shared" si="45"/>
        <v>6.5000000000000002E-2</v>
      </c>
      <c r="AM43" s="291">
        <f t="shared" si="38"/>
        <v>76.8</v>
      </c>
      <c r="AN43" s="137">
        <f t="shared" si="25"/>
        <v>4.992</v>
      </c>
      <c r="AP43" s="147">
        <f t="shared" si="8"/>
        <v>0</v>
      </c>
      <c r="AQ43" s="140">
        <f t="shared" si="9"/>
        <v>0</v>
      </c>
      <c r="AS43" s="147">
        <f t="shared" si="10"/>
        <v>0</v>
      </c>
      <c r="AT43" s="140">
        <f t="shared" si="11"/>
        <v>0</v>
      </c>
      <c r="AX43" s="139">
        <f t="shared" si="26"/>
        <v>6.5000000000000002E-2</v>
      </c>
      <c r="AY43" s="291">
        <f t="shared" si="39"/>
        <v>76.8</v>
      </c>
      <c r="AZ43" s="137">
        <f t="shared" si="27"/>
        <v>4.992</v>
      </c>
      <c r="BB43" s="139">
        <f t="shared" si="28"/>
        <v>6.5000000000000002E-2</v>
      </c>
      <c r="BC43" s="291">
        <f t="shared" si="40"/>
        <v>76.8</v>
      </c>
      <c r="BD43" s="137">
        <f t="shared" si="29"/>
        <v>4.992</v>
      </c>
    </row>
    <row r="44" spans="2:56" s="6" customFormat="1" x14ac:dyDescent="0.35">
      <c r="B44" s="148" t="s">
        <v>30</v>
      </c>
      <c r="D44" s="28" t="s">
        <v>13</v>
      </c>
      <c r="E44" s="27"/>
      <c r="F44" s="142">
        <v>9.5000000000000001E-2</v>
      </c>
      <c r="G44" s="291">
        <f>0.18*$D$19</f>
        <v>21.599999999999998</v>
      </c>
      <c r="H44" s="137">
        <f t="shared" si="30"/>
        <v>2.0519999999999996</v>
      </c>
      <c r="J44" s="139">
        <f t="shared" si="41"/>
        <v>9.5000000000000001E-2</v>
      </c>
      <c r="K44" s="291">
        <f t="shared" si="31"/>
        <v>21.599999999999998</v>
      </c>
      <c r="L44" s="137">
        <f t="shared" si="32"/>
        <v>2.0519999999999996</v>
      </c>
      <c r="N44" s="147">
        <f t="shared" si="33"/>
        <v>0</v>
      </c>
      <c r="O44" s="140">
        <f t="shared" si="34"/>
        <v>0</v>
      </c>
      <c r="Q44" s="139">
        <f t="shared" si="42"/>
        <v>9.5000000000000001E-2</v>
      </c>
      <c r="R44" s="291">
        <f t="shared" si="35"/>
        <v>21.599999999999998</v>
      </c>
      <c r="S44" s="288">
        <f t="shared" si="22"/>
        <v>2.0519999999999996</v>
      </c>
      <c r="U44" s="147">
        <f t="shared" si="2"/>
        <v>0</v>
      </c>
      <c r="V44" s="140">
        <f t="shared" si="3"/>
        <v>0</v>
      </c>
      <c r="X44" s="139">
        <f t="shared" si="43"/>
        <v>9.5000000000000001E-2</v>
      </c>
      <c r="Y44" s="291">
        <f t="shared" si="36"/>
        <v>21.599999999999998</v>
      </c>
      <c r="Z44" s="290">
        <f t="shared" si="23"/>
        <v>2.0519999999999996</v>
      </c>
      <c r="AB44" s="139">
        <f t="shared" si="44"/>
        <v>9.5000000000000001E-2</v>
      </c>
      <c r="AC44" s="291">
        <f t="shared" si="37"/>
        <v>21.599999999999998</v>
      </c>
      <c r="AD44" s="137">
        <f t="shared" si="24"/>
        <v>2.0519999999999996</v>
      </c>
      <c r="AF44" s="147">
        <f t="shared" si="4"/>
        <v>0</v>
      </c>
      <c r="AG44" s="140">
        <f t="shared" si="5"/>
        <v>0</v>
      </c>
      <c r="AI44" s="147">
        <f t="shared" si="6"/>
        <v>0</v>
      </c>
      <c r="AJ44" s="140">
        <f t="shared" si="7"/>
        <v>0</v>
      </c>
      <c r="AL44" s="139">
        <f t="shared" si="45"/>
        <v>9.5000000000000001E-2</v>
      </c>
      <c r="AM44" s="291">
        <f t="shared" si="38"/>
        <v>21.599999999999998</v>
      </c>
      <c r="AN44" s="137">
        <f t="shared" si="25"/>
        <v>2.0519999999999996</v>
      </c>
      <c r="AP44" s="147">
        <f t="shared" si="8"/>
        <v>0</v>
      </c>
      <c r="AQ44" s="140">
        <f t="shared" si="9"/>
        <v>0</v>
      </c>
      <c r="AS44" s="147">
        <f t="shared" si="10"/>
        <v>0</v>
      </c>
      <c r="AT44" s="140">
        <f t="shared" si="11"/>
        <v>0</v>
      </c>
      <c r="AX44" s="139">
        <f t="shared" si="26"/>
        <v>9.5000000000000001E-2</v>
      </c>
      <c r="AY44" s="291">
        <f t="shared" si="39"/>
        <v>21.599999999999998</v>
      </c>
      <c r="AZ44" s="137">
        <f t="shared" si="27"/>
        <v>2.0519999999999996</v>
      </c>
      <c r="BB44" s="139">
        <f t="shared" si="28"/>
        <v>9.5000000000000001E-2</v>
      </c>
      <c r="BC44" s="291">
        <f t="shared" si="40"/>
        <v>21.599999999999998</v>
      </c>
      <c r="BD44" s="137">
        <f t="shared" si="29"/>
        <v>2.0519999999999996</v>
      </c>
    </row>
    <row r="45" spans="2:56" s="6" customFormat="1" ht="13.15" thickBot="1" x14ac:dyDescent="0.4">
      <c r="B45" s="148" t="s">
        <v>29</v>
      </c>
      <c r="D45" s="28" t="s">
        <v>13</v>
      </c>
      <c r="E45" s="27"/>
      <c r="F45" s="142">
        <v>0.13200000000000001</v>
      </c>
      <c r="G45" s="291">
        <f>0.18*$D$19</f>
        <v>21.599999999999998</v>
      </c>
      <c r="H45" s="137">
        <f t="shared" si="30"/>
        <v>2.8512</v>
      </c>
      <c r="J45" s="139">
        <f t="shared" si="41"/>
        <v>0.13200000000000001</v>
      </c>
      <c r="K45" s="291">
        <f t="shared" si="31"/>
        <v>21.599999999999998</v>
      </c>
      <c r="L45" s="137">
        <f t="shared" si="32"/>
        <v>2.8512</v>
      </c>
      <c r="N45" s="147">
        <f t="shared" si="33"/>
        <v>0</v>
      </c>
      <c r="O45" s="140">
        <f t="shared" si="34"/>
        <v>0</v>
      </c>
      <c r="Q45" s="139">
        <f t="shared" si="42"/>
        <v>0.13200000000000001</v>
      </c>
      <c r="R45" s="291">
        <f t="shared" si="35"/>
        <v>21.599999999999998</v>
      </c>
      <c r="S45" s="288">
        <f t="shared" si="22"/>
        <v>2.8512</v>
      </c>
      <c r="U45" s="147">
        <f t="shared" si="2"/>
        <v>0</v>
      </c>
      <c r="V45" s="140">
        <f t="shared" si="3"/>
        <v>0</v>
      </c>
      <c r="X45" s="139">
        <f t="shared" si="43"/>
        <v>0.13200000000000001</v>
      </c>
      <c r="Y45" s="291">
        <f t="shared" si="36"/>
        <v>21.599999999999998</v>
      </c>
      <c r="Z45" s="290">
        <f t="shared" si="23"/>
        <v>2.8512</v>
      </c>
      <c r="AB45" s="139">
        <f t="shared" si="44"/>
        <v>0.13200000000000001</v>
      </c>
      <c r="AC45" s="291">
        <f t="shared" si="37"/>
        <v>21.599999999999998</v>
      </c>
      <c r="AD45" s="137">
        <f t="shared" si="24"/>
        <v>2.8512</v>
      </c>
      <c r="AF45" s="147">
        <f t="shared" si="4"/>
        <v>0</v>
      </c>
      <c r="AG45" s="140">
        <f t="shared" si="5"/>
        <v>0</v>
      </c>
      <c r="AI45" s="147">
        <f t="shared" si="6"/>
        <v>0</v>
      </c>
      <c r="AJ45" s="140">
        <f t="shared" si="7"/>
        <v>0</v>
      </c>
      <c r="AL45" s="139">
        <f t="shared" si="45"/>
        <v>0.13200000000000001</v>
      </c>
      <c r="AM45" s="291">
        <f t="shared" si="38"/>
        <v>21.599999999999998</v>
      </c>
      <c r="AN45" s="137">
        <f t="shared" si="25"/>
        <v>2.8512</v>
      </c>
      <c r="AP45" s="147">
        <f t="shared" si="8"/>
        <v>0</v>
      </c>
      <c r="AQ45" s="140">
        <f t="shared" si="9"/>
        <v>0</v>
      </c>
      <c r="AS45" s="147">
        <f t="shared" si="10"/>
        <v>0</v>
      </c>
      <c r="AT45" s="140">
        <f t="shared" si="11"/>
        <v>0</v>
      </c>
      <c r="AX45" s="139">
        <f t="shared" si="26"/>
        <v>0.13200000000000001</v>
      </c>
      <c r="AY45" s="291">
        <f t="shared" si="39"/>
        <v>21.599999999999998</v>
      </c>
      <c r="AZ45" s="137">
        <f t="shared" si="27"/>
        <v>2.8512</v>
      </c>
      <c r="BB45" s="139">
        <f t="shared" si="28"/>
        <v>0.13200000000000001</v>
      </c>
      <c r="BC45" s="291">
        <f t="shared" si="40"/>
        <v>21.599999999999998</v>
      </c>
      <c r="BD45" s="137">
        <f t="shared" si="29"/>
        <v>2.8512</v>
      </c>
    </row>
    <row r="46" spans="2:56" s="136" customFormat="1" ht="13.15" hidden="1" thickBot="1" x14ac:dyDescent="0.4">
      <c r="B46" s="145" t="s">
        <v>28</v>
      </c>
      <c r="D46" s="144" t="s">
        <v>13</v>
      </c>
      <c r="E46" s="143"/>
      <c r="F46" s="142">
        <v>8.3000000000000004E-2</v>
      </c>
      <c r="G46" s="289">
        <f>IF(AND($A$1=1, D19&gt;=600), 600, IF(AND($A$1=1, AND(D19&lt;600, D19&gt;=0)), D19, IF(AND($A$1=2, D19&gt;=1000), 1000, IF(AND($A$1=2, AND(D19&lt;1000, D19&gt;=0)), D19))))</f>
        <v>120</v>
      </c>
      <c r="H46" s="288">
        <f t="shared" si="30"/>
        <v>9.9600000000000009</v>
      </c>
      <c r="J46" s="139">
        <f t="shared" si="41"/>
        <v>8.3000000000000004E-2</v>
      </c>
      <c r="K46" s="289">
        <f t="shared" si="31"/>
        <v>120</v>
      </c>
      <c r="L46" s="288">
        <f t="shared" si="32"/>
        <v>9.9600000000000009</v>
      </c>
      <c r="N46" s="141">
        <f t="shared" si="33"/>
        <v>0</v>
      </c>
      <c r="O46" s="140">
        <f t="shared" si="34"/>
        <v>0</v>
      </c>
      <c r="Q46" s="139">
        <f t="shared" si="42"/>
        <v>8.3000000000000004E-2</v>
      </c>
      <c r="R46" s="289">
        <f t="shared" si="35"/>
        <v>120</v>
      </c>
      <c r="S46" s="288">
        <f t="shared" si="22"/>
        <v>9.9600000000000009</v>
      </c>
      <c r="U46" s="141">
        <f t="shared" si="2"/>
        <v>0</v>
      </c>
      <c r="V46" s="140">
        <f t="shared" si="3"/>
        <v>0</v>
      </c>
      <c r="X46" s="139">
        <f t="shared" si="43"/>
        <v>8.3000000000000004E-2</v>
      </c>
      <c r="Y46" s="289">
        <f t="shared" si="36"/>
        <v>120</v>
      </c>
      <c r="Z46" s="290">
        <f t="shared" si="23"/>
        <v>9.9600000000000009</v>
      </c>
      <c r="AB46" s="139">
        <f t="shared" si="44"/>
        <v>8.3000000000000004E-2</v>
      </c>
      <c r="AC46" s="289">
        <f t="shared" si="37"/>
        <v>120</v>
      </c>
      <c r="AD46" s="288">
        <f t="shared" si="24"/>
        <v>9.9600000000000009</v>
      </c>
      <c r="AF46" s="141">
        <f t="shared" si="4"/>
        <v>0</v>
      </c>
      <c r="AG46" s="140">
        <f t="shared" si="5"/>
        <v>0</v>
      </c>
      <c r="AI46" s="141">
        <f>AG46-AC46</f>
        <v>-120</v>
      </c>
      <c r="AJ46" s="140">
        <f>IF((AC46)=0,"",(AI46/AC46))</f>
        <v>-1</v>
      </c>
      <c r="AL46" s="139">
        <f t="shared" si="45"/>
        <v>8.3000000000000004E-2</v>
      </c>
      <c r="AM46" s="289">
        <f t="shared" si="38"/>
        <v>120</v>
      </c>
      <c r="AN46" s="288">
        <f t="shared" si="25"/>
        <v>9.9600000000000009</v>
      </c>
      <c r="AP46" s="141">
        <f t="shared" si="8"/>
        <v>0</v>
      </c>
      <c r="AQ46" s="140">
        <f t="shared" si="9"/>
        <v>0</v>
      </c>
      <c r="AS46" s="141">
        <f>AQ46-AM46</f>
        <v>-120</v>
      </c>
      <c r="AT46" s="140">
        <f>IF((AM46)=0,"",(AS46/AM46))</f>
        <v>-1</v>
      </c>
      <c r="AX46" s="139">
        <v>8.3000000000000004E-2</v>
      </c>
      <c r="AY46" s="289">
        <f t="shared" si="39"/>
        <v>120</v>
      </c>
      <c r="AZ46" s="288">
        <f t="shared" si="27"/>
        <v>9.9600000000000009</v>
      </c>
      <c r="BB46" s="139">
        <v>8.3000000000000004E-2</v>
      </c>
      <c r="BC46" s="289">
        <f t="shared" si="40"/>
        <v>120</v>
      </c>
      <c r="BD46" s="288">
        <f t="shared" si="29"/>
        <v>9.9600000000000009</v>
      </c>
    </row>
    <row r="47" spans="2:56" s="136" customFormat="1" ht="13.15" hidden="1" thickBot="1" x14ac:dyDescent="0.4">
      <c r="B47" s="145" t="s">
        <v>27</v>
      </c>
      <c r="D47" s="144" t="s">
        <v>13</v>
      </c>
      <c r="E47" s="143"/>
      <c r="F47" s="142">
        <v>9.7000000000000003E-2</v>
      </c>
      <c r="G47" s="289">
        <f>IF(AND($A$1=1, D19&gt;=600), D19-600, IF(AND($A$1=1, AND(D19&lt;600, D19&gt;=0)), 0, IF(AND($A$1=2, D19&gt;=1000), D19-1000, IF(AND($A$1=2, AND(D19&lt;1000, D19&gt;=0)), 0))))</f>
        <v>0</v>
      </c>
      <c r="H47" s="288">
        <f t="shared" si="30"/>
        <v>0</v>
      </c>
      <c r="J47" s="139">
        <f t="shared" si="41"/>
        <v>9.7000000000000003E-2</v>
      </c>
      <c r="K47" s="289">
        <f t="shared" si="31"/>
        <v>0</v>
      </c>
      <c r="L47" s="288">
        <f t="shared" si="32"/>
        <v>0</v>
      </c>
      <c r="N47" s="141">
        <f t="shared" si="33"/>
        <v>0</v>
      </c>
      <c r="O47" s="140" t="str">
        <f t="shared" si="34"/>
        <v/>
      </c>
      <c r="Q47" s="139">
        <f t="shared" si="42"/>
        <v>9.7000000000000003E-2</v>
      </c>
      <c r="R47" s="289">
        <f t="shared" si="35"/>
        <v>0</v>
      </c>
      <c r="S47" s="288">
        <f t="shared" si="22"/>
        <v>0</v>
      </c>
      <c r="U47" s="141">
        <f t="shared" si="2"/>
        <v>0</v>
      </c>
      <c r="V47" s="140" t="str">
        <f t="shared" si="3"/>
        <v/>
      </c>
      <c r="X47" s="139">
        <f t="shared" si="43"/>
        <v>9.7000000000000003E-2</v>
      </c>
      <c r="Y47" s="289">
        <f t="shared" si="36"/>
        <v>0</v>
      </c>
      <c r="Z47" s="290">
        <f t="shared" si="23"/>
        <v>0</v>
      </c>
      <c r="AB47" s="139">
        <f t="shared" si="44"/>
        <v>9.7000000000000003E-2</v>
      </c>
      <c r="AC47" s="289">
        <f t="shared" si="37"/>
        <v>0</v>
      </c>
      <c r="AD47" s="288">
        <f t="shared" si="24"/>
        <v>0</v>
      </c>
      <c r="AF47" s="141">
        <f t="shared" si="4"/>
        <v>0</v>
      </c>
      <c r="AG47" s="140" t="str">
        <f t="shared" si="5"/>
        <v/>
      </c>
      <c r="AI47" s="141" t="e">
        <f>AG47-AC47</f>
        <v>#VALUE!</v>
      </c>
      <c r="AJ47" s="140" t="str">
        <f>IF((AC47)=0,"",(AI47/AC47))</f>
        <v/>
      </c>
      <c r="AL47" s="139">
        <f t="shared" si="45"/>
        <v>9.7000000000000003E-2</v>
      </c>
      <c r="AM47" s="289">
        <f t="shared" si="38"/>
        <v>0</v>
      </c>
      <c r="AN47" s="288">
        <f t="shared" si="25"/>
        <v>0</v>
      </c>
      <c r="AP47" s="141">
        <f t="shared" si="8"/>
        <v>0</v>
      </c>
      <c r="AQ47" s="140" t="str">
        <f t="shared" si="9"/>
        <v/>
      </c>
      <c r="AS47" s="141" t="e">
        <f>AQ47-AM47</f>
        <v>#VALUE!</v>
      </c>
      <c r="AT47" s="140" t="str">
        <f>IF((AM47)=0,"",(AS47/AM47))</f>
        <v/>
      </c>
      <c r="AX47" s="139">
        <v>9.7000000000000003E-2</v>
      </c>
      <c r="AY47" s="289">
        <f t="shared" si="39"/>
        <v>0</v>
      </c>
      <c r="AZ47" s="288">
        <f t="shared" si="27"/>
        <v>0</v>
      </c>
      <c r="BB47" s="139">
        <v>9.7000000000000003E-2</v>
      </c>
      <c r="BC47" s="289">
        <f t="shared" si="40"/>
        <v>0</v>
      </c>
      <c r="BD47" s="288">
        <f t="shared" si="29"/>
        <v>0</v>
      </c>
    </row>
    <row r="48" spans="2:56" ht="8.25" customHeight="1" thickBot="1" x14ac:dyDescent="0.4">
      <c r="B48" s="135"/>
      <c r="C48" s="133"/>
      <c r="D48" s="134"/>
      <c r="E48" s="133"/>
      <c r="F48" s="95"/>
      <c r="G48" s="287"/>
      <c r="H48" s="264"/>
      <c r="I48" s="131"/>
      <c r="J48" s="95"/>
      <c r="K48" s="285"/>
      <c r="L48" s="264"/>
      <c r="M48" s="131"/>
      <c r="N48" s="130"/>
      <c r="O48" s="48"/>
      <c r="Q48" s="95"/>
      <c r="R48" s="285"/>
      <c r="S48" s="264"/>
      <c r="T48" s="131"/>
      <c r="U48" s="130"/>
      <c r="V48" s="48"/>
      <c r="X48" s="95"/>
      <c r="Y48" s="285"/>
      <c r="Z48" s="286"/>
      <c r="AA48" s="131"/>
      <c r="AB48" s="95"/>
      <c r="AC48" s="285"/>
      <c r="AD48" s="264"/>
      <c r="AE48" s="131"/>
      <c r="AF48" s="130"/>
      <c r="AG48" s="48"/>
      <c r="AI48" s="130"/>
      <c r="AJ48" s="48"/>
      <c r="AL48" s="95"/>
      <c r="AM48" s="285"/>
      <c r="AN48" s="264"/>
      <c r="AO48" s="131"/>
      <c r="AP48" s="130"/>
      <c r="AQ48" s="48"/>
      <c r="AS48" s="130"/>
      <c r="AT48" s="48"/>
      <c r="AX48" s="95"/>
      <c r="AY48" s="285"/>
      <c r="AZ48" s="264"/>
      <c r="BA48" s="131"/>
      <c r="BB48" s="95"/>
      <c r="BC48" s="285"/>
      <c r="BD48" s="264"/>
    </row>
    <row r="49" spans="2:56" ht="13.15" x14ac:dyDescent="0.35">
      <c r="B49" s="128" t="s">
        <v>26</v>
      </c>
      <c r="C49" s="113"/>
      <c r="D49" s="113"/>
      <c r="E49" s="113"/>
      <c r="F49" s="127"/>
      <c r="G49" s="275"/>
      <c r="H49" s="121">
        <f>SUM(H38:H45,H37)</f>
        <v>20.0923224</v>
      </c>
      <c r="I49" s="125"/>
      <c r="J49" s="122"/>
      <c r="K49" s="281"/>
      <c r="L49" s="121">
        <f>SUM(L38:L45,L37)</f>
        <v>20.0923224</v>
      </c>
      <c r="M49" s="124"/>
      <c r="N49" s="123">
        <f>L49-H49</f>
        <v>0</v>
      </c>
      <c r="O49" s="87">
        <f>IF((H49)=0,"",(N49/H49))</f>
        <v>0</v>
      </c>
      <c r="Q49" s="122"/>
      <c r="R49" s="281"/>
      <c r="S49" s="121">
        <f>SUM(S38:S45,S37)</f>
        <v>21.944676496005115</v>
      </c>
      <c r="T49" s="124"/>
      <c r="U49" s="123">
        <f>S49-L49</f>
        <v>1.852354096005115</v>
      </c>
      <c r="V49" s="87">
        <f>IF((L49)=0,"",(U49/L49))</f>
        <v>9.2192134842765366E-2</v>
      </c>
      <c r="X49" s="122"/>
      <c r="Y49" s="281"/>
      <c r="Z49" s="123">
        <f>SUM(Z38:Z45,Z37)</f>
        <v>21.903320883886572</v>
      </c>
      <c r="AA49" s="283"/>
      <c r="AB49" s="122"/>
      <c r="AC49" s="281"/>
      <c r="AD49" s="121">
        <f>SUM(AD38:AD45,AD37)</f>
        <v>21.692772633512867</v>
      </c>
      <c r="AE49" s="124"/>
      <c r="AF49" s="123">
        <f>AD49-Z49</f>
        <v>-0.21054825037370506</v>
      </c>
      <c r="AG49" s="87">
        <f>IF((Z49)=0,"",(AF49/Z49))</f>
        <v>-9.6126177162750362E-3</v>
      </c>
      <c r="AI49" s="123">
        <f>AD49-AZ49</f>
        <v>-0.19256885680341895</v>
      </c>
      <c r="AJ49" s="87">
        <f>IF((AD49)=0,"",(AI49/AD49))</f>
        <v>-8.8770974580686824E-3</v>
      </c>
      <c r="AL49" s="122"/>
      <c r="AM49" s="281"/>
      <c r="AN49" s="121">
        <f>SUM(AN38:AN45,AN37)</f>
        <v>22.236003933512862</v>
      </c>
      <c r="AO49" s="124"/>
      <c r="AP49" s="123">
        <f>AN49-AD49</f>
        <v>0.54323129999999509</v>
      </c>
      <c r="AQ49" s="87">
        <f>IF((AD49)=0,"",(AP49/AD49))</f>
        <v>2.5042040921996505E-2</v>
      </c>
      <c r="AS49" s="123">
        <f>AN49-BD49</f>
        <v>7.1569943196575281E-2</v>
      </c>
      <c r="AT49" s="87">
        <f>IF((AN49)=0,"",(AS49/AN49))</f>
        <v>3.2186513103062129E-3</v>
      </c>
      <c r="AX49" s="122"/>
      <c r="AY49" s="281"/>
      <c r="AZ49" s="121">
        <f>SUM(AZ38:AZ45,AZ37)</f>
        <v>21.885341490316286</v>
      </c>
      <c r="BA49" s="124"/>
      <c r="BB49" s="122"/>
      <c r="BC49" s="281"/>
      <c r="BD49" s="121">
        <f>SUM(BD38:BD45,BD37)</f>
        <v>22.164433990316287</v>
      </c>
    </row>
    <row r="50" spans="2:56" x14ac:dyDescent="0.35">
      <c r="B50" s="120" t="s">
        <v>23</v>
      </c>
      <c r="C50" s="113"/>
      <c r="D50" s="113"/>
      <c r="E50" s="113"/>
      <c r="F50" s="119">
        <v>0.13</v>
      </c>
      <c r="G50" s="275"/>
      <c r="H50" s="116">
        <f>H49*F50</f>
        <v>2.6120019120000002</v>
      </c>
      <c r="I50" s="107"/>
      <c r="J50" s="118">
        <v>0.13</v>
      </c>
      <c r="K50" s="272"/>
      <c r="L50" s="114">
        <f>L49*J50</f>
        <v>2.6120019120000002</v>
      </c>
      <c r="M50" s="109"/>
      <c r="N50" s="115">
        <f>L50-H50</f>
        <v>0</v>
      </c>
      <c r="O50" s="76">
        <f>IF((H50)=0,"",(N50/H50))</f>
        <v>0</v>
      </c>
      <c r="Q50" s="118">
        <v>0.13</v>
      </c>
      <c r="R50" s="272"/>
      <c r="S50" s="114">
        <f>S49*Q50</f>
        <v>2.8528079444806651</v>
      </c>
      <c r="T50" s="109"/>
      <c r="U50" s="115">
        <f>S50-L50</f>
        <v>0.2408060324806649</v>
      </c>
      <c r="V50" s="76">
        <f>IF((L50)=0,"",(U50/L50))</f>
        <v>9.2192134842765339E-2</v>
      </c>
      <c r="X50" s="118">
        <v>0.13</v>
      </c>
      <c r="Y50" s="272"/>
      <c r="Z50" s="115">
        <f>Z49*X50</f>
        <v>2.8474317149052544</v>
      </c>
      <c r="AA50" s="109"/>
      <c r="AB50" s="118">
        <v>0.13</v>
      </c>
      <c r="AC50" s="272"/>
      <c r="AD50" s="114">
        <f>AD49*AB50</f>
        <v>2.8200604423566729</v>
      </c>
      <c r="AE50" s="109"/>
      <c r="AF50" s="115">
        <f>AD50-Z50</f>
        <v>-2.7371272548581516E-2</v>
      </c>
      <c r="AG50" s="76">
        <f>IF((Z50)=0,"",(AF50/Z50))</f>
        <v>-9.6126177162749876E-3</v>
      </c>
      <c r="AI50" s="115">
        <f>AD50-AZ50</f>
        <v>-2.5033951384444197E-2</v>
      </c>
      <c r="AJ50" s="76">
        <f>IF((AD50)=0,"",(AI50/AD50))</f>
        <v>-8.877097458068587E-3</v>
      </c>
      <c r="AL50" s="118">
        <v>0.13</v>
      </c>
      <c r="AM50" s="272"/>
      <c r="AN50" s="114">
        <f>AN49*AL50</f>
        <v>2.8906805113566723</v>
      </c>
      <c r="AO50" s="109"/>
      <c r="AP50" s="115">
        <f>AN50-AD50</f>
        <v>7.0620068999999397E-2</v>
      </c>
      <c r="AQ50" s="76">
        <f>IF((AD50)=0,"",(AP50/AD50))</f>
        <v>2.5042040921996515E-2</v>
      </c>
      <c r="AS50" s="115">
        <f>AN50-BD50</f>
        <v>9.3040926155549819E-3</v>
      </c>
      <c r="AT50" s="76">
        <f>IF((AN50)=0,"",(AS50/AN50))</f>
        <v>3.2186513103062806E-3</v>
      </c>
      <c r="AX50" s="118">
        <v>0.13</v>
      </c>
      <c r="AY50" s="272"/>
      <c r="AZ50" s="114">
        <f>AZ49*AX50</f>
        <v>2.8450943937411171</v>
      </c>
      <c r="BA50" s="109"/>
      <c r="BB50" s="118">
        <v>0.13</v>
      </c>
      <c r="BC50" s="272"/>
      <c r="BD50" s="114">
        <f>BD49*BB50</f>
        <v>2.8813764187411173</v>
      </c>
    </row>
    <row r="51" spans="2:56" ht="13.15" x14ac:dyDescent="0.35">
      <c r="B51" s="117" t="s">
        <v>22</v>
      </c>
      <c r="C51" s="113"/>
      <c r="D51" s="113"/>
      <c r="E51" s="113"/>
      <c r="F51" s="112"/>
      <c r="G51" s="275"/>
      <c r="H51" s="116">
        <f>H49+H50</f>
        <v>22.704324312000001</v>
      </c>
      <c r="I51" s="107"/>
      <c r="J51" s="107"/>
      <c r="K51" s="272"/>
      <c r="L51" s="114">
        <f>L49+L50</f>
        <v>22.704324312000001</v>
      </c>
      <c r="M51" s="109"/>
      <c r="N51" s="115">
        <f>L51-H51</f>
        <v>0</v>
      </c>
      <c r="O51" s="76">
        <f>IF((H51)=0,"",(N51/H51))</f>
        <v>0</v>
      </c>
      <c r="Q51" s="107"/>
      <c r="R51" s="272"/>
      <c r="S51" s="114">
        <f>S49+S50</f>
        <v>24.797484440485782</v>
      </c>
      <c r="T51" s="109"/>
      <c r="U51" s="115">
        <f>S51-L51</f>
        <v>2.0931601284857813</v>
      </c>
      <c r="V51" s="76">
        <f>IF((L51)=0,"",(U51/L51))</f>
        <v>9.2192134842765422E-2</v>
      </c>
      <c r="X51" s="107"/>
      <c r="Y51" s="272"/>
      <c r="Z51" s="115">
        <f>Z49+Z50</f>
        <v>24.750752598791827</v>
      </c>
      <c r="AA51" s="109"/>
      <c r="AB51" s="107"/>
      <c r="AC51" s="272"/>
      <c r="AD51" s="114">
        <f>AD49+AD50</f>
        <v>24.512833075869541</v>
      </c>
      <c r="AE51" s="109"/>
      <c r="AF51" s="115">
        <f>AD51-Z51</f>
        <v>-0.23791952292228657</v>
      </c>
      <c r="AG51" s="76">
        <f>IF((Z51)=0,"",(AF51/Z51))</f>
        <v>-9.612617716275031E-3</v>
      </c>
      <c r="AI51" s="115">
        <f>AD51-AZ51</f>
        <v>-0.21760280818786271</v>
      </c>
      <c r="AJ51" s="76">
        <f>IF((AD51)=0,"",(AI51/AD51))</f>
        <v>-8.8770974580686529E-3</v>
      </c>
      <c r="AL51" s="107"/>
      <c r="AM51" s="272"/>
      <c r="AN51" s="114">
        <f>AN49+AN50</f>
        <v>25.126684444869532</v>
      </c>
      <c r="AO51" s="109"/>
      <c r="AP51" s="115">
        <f>AN51-AD51</f>
        <v>0.61385136899999182</v>
      </c>
      <c r="AQ51" s="76">
        <f>IF((AD51)=0,"",(AP51/AD51))</f>
        <v>2.5042040921996397E-2</v>
      </c>
      <c r="AS51" s="115">
        <f>AN51-BD51</f>
        <v>8.0874035812129819E-2</v>
      </c>
      <c r="AT51" s="76">
        <f>IF((AN51)=0,"",(AS51/AN51))</f>
        <v>3.2186513103062034E-3</v>
      </c>
      <c r="AX51" s="107"/>
      <c r="AY51" s="272"/>
      <c r="AZ51" s="114">
        <f>AZ49+AZ50</f>
        <v>24.730435884057403</v>
      </c>
      <c r="BA51" s="109"/>
      <c r="BB51" s="107"/>
      <c r="BC51" s="272"/>
      <c r="BD51" s="114">
        <f>BD49+BD50</f>
        <v>25.045810409057403</v>
      </c>
    </row>
    <row r="52" spans="2:56" ht="15.75" customHeight="1" x14ac:dyDescent="0.35">
      <c r="B52" s="529" t="s">
        <v>21</v>
      </c>
      <c r="C52" s="529"/>
      <c r="D52" s="529"/>
      <c r="E52" s="113"/>
      <c r="F52" s="112"/>
      <c r="G52" s="275"/>
      <c r="H52" s="110">
        <f>ROUND(-H51*10%,2)</f>
        <v>-2.27</v>
      </c>
      <c r="I52" s="107"/>
      <c r="J52" s="107"/>
      <c r="K52" s="272"/>
      <c r="L52" s="106">
        <f>ROUND(-L51*10%,2)</f>
        <v>-2.27</v>
      </c>
      <c r="M52" s="109"/>
      <c r="N52" s="108">
        <f>L52-H52</f>
        <v>0</v>
      </c>
      <c r="O52" s="68">
        <f>IF((H52)=0,"",(N52/H52))</f>
        <v>0</v>
      </c>
      <c r="Q52" s="107"/>
      <c r="R52" s="272"/>
      <c r="S52" s="106"/>
      <c r="T52" s="109"/>
      <c r="U52" s="108">
        <f>S52-L52</f>
        <v>2.27</v>
      </c>
      <c r="V52" s="68">
        <f>IF((L52)=0,"",(U52/L52))</f>
        <v>-1</v>
      </c>
      <c r="X52" s="107"/>
      <c r="Y52" s="272"/>
      <c r="Z52" s="108"/>
      <c r="AA52" s="109"/>
      <c r="AB52" s="107"/>
      <c r="AC52" s="272"/>
      <c r="AD52" s="106"/>
      <c r="AE52" s="109"/>
      <c r="AF52" s="108">
        <f>AD52-Z52</f>
        <v>0</v>
      </c>
      <c r="AG52" s="68" t="str">
        <f>IF((Z52)=0,"",(AF52/Z52))</f>
        <v/>
      </c>
      <c r="AI52" s="108">
        <f>AD52-AZ52</f>
        <v>0</v>
      </c>
      <c r="AJ52" s="68" t="str">
        <f>IF((AD52)=0,"",(AI52/AD52))</f>
        <v/>
      </c>
      <c r="AL52" s="107"/>
      <c r="AM52" s="272"/>
      <c r="AN52" s="106"/>
      <c r="AO52" s="109"/>
      <c r="AP52" s="108">
        <f>AN52-AD52</f>
        <v>0</v>
      </c>
      <c r="AQ52" s="68" t="str">
        <f>IF((AD52)=0,"",(AP52/AD52))</f>
        <v/>
      </c>
      <c r="AS52" s="108">
        <f>AN52-BD52</f>
        <v>0</v>
      </c>
      <c r="AT52" s="68" t="str">
        <f>IF((AN52)=0,"",(AS52/AN52))</f>
        <v/>
      </c>
      <c r="AX52" s="107"/>
      <c r="AY52" s="272"/>
      <c r="AZ52" s="106"/>
      <c r="BA52" s="109"/>
      <c r="BB52" s="107"/>
      <c r="BC52" s="272"/>
      <c r="BD52" s="106"/>
    </row>
    <row r="53" spans="2:56" ht="13.5" customHeight="1" thickBot="1" x14ac:dyDescent="0.4">
      <c r="B53" s="530" t="s">
        <v>25</v>
      </c>
      <c r="C53" s="530"/>
      <c r="D53" s="530"/>
      <c r="E53" s="105"/>
      <c r="F53" s="104"/>
      <c r="G53" s="270"/>
      <c r="H53" s="102">
        <f>H51+H52</f>
        <v>20.434324312000001</v>
      </c>
      <c r="I53" s="98"/>
      <c r="J53" s="98"/>
      <c r="K53" s="266"/>
      <c r="L53" s="97">
        <f>L51+L52</f>
        <v>20.434324312000001</v>
      </c>
      <c r="M53" s="101"/>
      <c r="N53" s="100">
        <f>L53-H53</f>
        <v>0</v>
      </c>
      <c r="O53" s="99">
        <f>IF((H53)=0,"",(N53/H53))</f>
        <v>0</v>
      </c>
      <c r="Q53" s="98"/>
      <c r="R53" s="266"/>
      <c r="S53" s="97">
        <f>S51+S52</f>
        <v>24.797484440485782</v>
      </c>
      <c r="T53" s="101"/>
      <c r="U53" s="100">
        <f>S53-L53</f>
        <v>4.3631601284857808</v>
      </c>
      <c r="V53" s="99">
        <f>IF((L53)=0,"",(U53/L53))</f>
        <v>0.21352113541251408</v>
      </c>
      <c r="X53" s="98"/>
      <c r="Y53" s="266"/>
      <c r="Z53" s="100">
        <f>Z51+Z52</f>
        <v>24.750752598791827</v>
      </c>
      <c r="AA53" s="101"/>
      <c r="AB53" s="98"/>
      <c r="AC53" s="266"/>
      <c r="AD53" s="97">
        <f>AD51+AD52</f>
        <v>24.512833075869541</v>
      </c>
      <c r="AE53" s="101"/>
      <c r="AF53" s="100">
        <f>AD53-Z53</f>
        <v>-0.23791952292228657</v>
      </c>
      <c r="AG53" s="99">
        <f>IF((Z53)=0,"",(AF53/Z53))</f>
        <v>-9.612617716275031E-3</v>
      </c>
      <c r="AI53" s="100">
        <f>AD53-AZ53</f>
        <v>-0.21760280818786271</v>
      </c>
      <c r="AJ53" s="99">
        <f>IF((AD53)=0,"",(AI53/AD53))</f>
        <v>-8.8770974580686529E-3</v>
      </c>
      <c r="AL53" s="98"/>
      <c r="AM53" s="266"/>
      <c r="AN53" s="97">
        <f>AN51+AN52</f>
        <v>25.126684444869532</v>
      </c>
      <c r="AO53" s="101"/>
      <c r="AP53" s="100">
        <f>AN53-AD53</f>
        <v>0.61385136899999182</v>
      </c>
      <c r="AQ53" s="99">
        <f>IF((AD53)=0,"",(AP53/AD53))</f>
        <v>2.5042040921996397E-2</v>
      </c>
      <c r="AS53" s="100">
        <f>AN53-BD53</f>
        <v>8.0874035812129819E-2</v>
      </c>
      <c r="AT53" s="99">
        <f>IF((AN53)=0,"",(AS53/AN53))</f>
        <v>3.2186513103062034E-3</v>
      </c>
      <c r="AX53" s="98"/>
      <c r="AY53" s="266"/>
      <c r="AZ53" s="97">
        <f>AZ51+AZ52</f>
        <v>24.730435884057403</v>
      </c>
      <c r="BA53" s="101"/>
      <c r="BB53" s="98"/>
      <c r="BC53" s="266"/>
      <c r="BD53" s="97">
        <f>BD51+BD52</f>
        <v>25.045810409057403</v>
      </c>
    </row>
    <row r="54" spans="2:56" s="44" customFormat="1" ht="8.25" hidden="1" customHeight="1" thickBot="1" x14ac:dyDescent="0.4">
      <c r="B54" s="56"/>
      <c r="C54" s="54"/>
      <c r="D54" s="55"/>
      <c r="E54" s="54"/>
      <c r="F54" s="95"/>
      <c r="G54" s="244"/>
      <c r="H54" s="264"/>
      <c r="I54" s="50"/>
      <c r="J54" s="95"/>
      <c r="K54" s="262"/>
      <c r="L54" s="264"/>
      <c r="M54" s="50"/>
      <c r="N54" s="96"/>
      <c r="O54" s="48"/>
      <c r="Q54" s="95"/>
      <c r="R54" s="262"/>
      <c r="S54" s="93"/>
      <c r="T54" s="50"/>
      <c r="U54" s="96"/>
      <c r="V54" s="48"/>
      <c r="X54" s="95"/>
      <c r="Y54" s="262"/>
      <c r="Z54" s="263"/>
      <c r="AA54" s="50"/>
      <c r="AB54" s="95"/>
      <c r="AC54" s="262"/>
      <c r="AD54" s="93"/>
      <c r="AE54" s="50"/>
      <c r="AF54" s="96"/>
      <c r="AG54" s="48"/>
      <c r="AI54" s="96"/>
      <c r="AJ54" s="48"/>
      <c r="AL54" s="95"/>
      <c r="AM54" s="262"/>
      <c r="AN54" s="93"/>
      <c r="AO54" s="50"/>
      <c r="AP54" s="96"/>
      <c r="AQ54" s="48"/>
      <c r="AS54" s="96"/>
      <c r="AT54" s="48"/>
      <c r="AX54" s="95"/>
      <c r="AY54" s="262"/>
      <c r="AZ54" s="93"/>
      <c r="BA54" s="50"/>
      <c r="BB54" s="95"/>
      <c r="BC54" s="262"/>
      <c r="BD54" s="93"/>
    </row>
    <row r="55" spans="2:56" s="44" customFormat="1" ht="13.5" hidden="1" thickBot="1" x14ac:dyDescent="0.4">
      <c r="B55" s="92" t="s">
        <v>24</v>
      </c>
      <c r="C55" s="74"/>
      <c r="D55" s="74"/>
      <c r="E55" s="74"/>
      <c r="F55" s="91"/>
      <c r="G55" s="256"/>
      <c r="H55" s="261">
        <f>SUM(H46:H47,H37,H38:H42)</f>
        <v>20.157122399999999</v>
      </c>
      <c r="I55" s="90"/>
      <c r="J55" s="86"/>
      <c r="K55" s="259"/>
      <c r="L55" s="261">
        <f>SUM(L46:L47,L37,L38:L42)</f>
        <v>20.157122399999999</v>
      </c>
      <c r="M55" s="89"/>
      <c r="N55" s="88">
        <f>L55-H55</f>
        <v>0</v>
      </c>
      <c r="O55" s="87">
        <f>IF((H55)=0,"",(N55/H55))</f>
        <v>0</v>
      </c>
      <c r="Q55" s="86"/>
      <c r="R55" s="259"/>
      <c r="S55" s="85">
        <f>SUM(S46:S47,S37,S38:S42)</f>
        <v>22.009476496005117</v>
      </c>
      <c r="T55" s="89"/>
      <c r="U55" s="88">
        <f>S55-L55</f>
        <v>1.8523540960051186</v>
      </c>
      <c r="V55" s="87">
        <f>IF((L55)=0,"",(U55/L55))</f>
        <v>9.1895760676887026E-2</v>
      </c>
      <c r="X55" s="86"/>
      <c r="Y55" s="259"/>
      <c r="Z55" s="88">
        <f>SUM(Z46:Z47,Z37,Z38:Z42)</f>
        <v>21.968120883886574</v>
      </c>
      <c r="AA55" s="260"/>
      <c r="AB55" s="86"/>
      <c r="AC55" s="259"/>
      <c r="AD55" s="85">
        <f>SUM(AD46:AD47,AD37,AD38:AD42)</f>
        <v>21.757572633512869</v>
      </c>
      <c r="AE55" s="89"/>
      <c r="AF55" s="88">
        <f>AD55-Z55</f>
        <v>-0.21054825037370506</v>
      </c>
      <c r="AG55" s="87">
        <f>IF((Z55)=0,"",(AF55/Z55))</f>
        <v>-9.5842631004520902E-3</v>
      </c>
      <c r="AI55" s="88">
        <f>AG55-AC55</f>
        <v>-9.5842631004520902E-3</v>
      </c>
      <c r="AJ55" s="87" t="str">
        <f>IF((AC55)=0,"",(AI55/AC55))</f>
        <v/>
      </c>
      <c r="AL55" s="86"/>
      <c r="AM55" s="259"/>
      <c r="AN55" s="85">
        <f>SUM(AN46:AN47,AN37,AN38:AN42)</f>
        <v>22.300803933512867</v>
      </c>
      <c r="AO55" s="89"/>
      <c r="AP55" s="88">
        <f>AN55-AD55</f>
        <v>0.54323129999999864</v>
      </c>
      <c r="AQ55" s="87">
        <f>IF((AD55)=0,"",(AP55/AD55))</f>
        <v>2.4967458877433207E-2</v>
      </c>
      <c r="AS55" s="88">
        <f>AQ55-AM55</f>
        <v>2.4967458877433207E-2</v>
      </c>
      <c r="AT55" s="87" t="str">
        <f>IF((AM55)=0,"",(AS55/AM55))</f>
        <v/>
      </c>
      <c r="AX55" s="86"/>
      <c r="AY55" s="259"/>
      <c r="AZ55" s="85">
        <f>SUM(AZ46:AZ47,AZ37,AZ38:AZ42)</f>
        <v>21.950141490316287</v>
      </c>
      <c r="BA55" s="89"/>
      <c r="BB55" s="86"/>
      <c r="BC55" s="259"/>
      <c r="BD55" s="85">
        <f>SUM(BD46:BD47,BD37,BD38:BD42)</f>
        <v>22.229233990316288</v>
      </c>
    </row>
    <row r="56" spans="2:56" s="44" customFormat="1" ht="13.15" hidden="1" thickBot="1" x14ac:dyDescent="0.4">
      <c r="B56" s="84" t="s">
        <v>23</v>
      </c>
      <c r="C56" s="74"/>
      <c r="D56" s="74"/>
      <c r="E56" s="74"/>
      <c r="F56" s="83">
        <v>0.13</v>
      </c>
      <c r="G56" s="256"/>
      <c r="H56" s="258">
        <f>H55*F56</f>
        <v>2.620425912</v>
      </c>
      <c r="I56" s="67"/>
      <c r="J56" s="81">
        <v>0.13</v>
      </c>
      <c r="K56" s="253"/>
      <c r="L56" s="257">
        <f>L55*J56</f>
        <v>2.620425912</v>
      </c>
      <c r="M56" s="70"/>
      <c r="N56" s="77">
        <f>L56-H56</f>
        <v>0</v>
      </c>
      <c r="O56" s="76">
        <f>IF((H56)=0,"",(N56/H56))</f>
        <v>0</v>
      </c>
      <c r="Q56" s="81">
        <v>0.13</v>
      </c>
      <c r="R56" s="253"/>
      <c r="S56" s="75">
        <f>S55*Q56</f>
        <v>2.8612319444806653</v>
      </c>
      <c r="T56" s="70"/>
      <c r="U56" s="77">
        <f>S56-L56</f>
        <v>0.24080603248066534</v>
      </c>
      <c r="V56" s="76">
        <f>IF((L56)=0,"",(U56/L56))</f>
        <v>9.1895760676886998E-2</v>
      </c>
      <c r="X56" s="81">
        <v>0.13</v>
      </c>
      <c r="Y56" s="253"/>
      <c r="Z56" s="77">
        <f>Z55*X56</f>
        <v>2.8558557149052546</v>
      </c>
      <c r="AA56" s="70"/>
      <c r="AB56" s="81">
        <v>0.13</v>
      </c>
      <c r="AC56" s="253"/>
      <c r="AD56" s="75">
        <f>AD55*AB56</f>
        <v>2.8284844423566731</v>
      </c>
      <c r="AE56" s="70"/>
      <c r="AF56" s="77">
        <f>AD56-Z56</f>
        <v>-2.7371272548581516E-2</v>
      </c>
      <c r="AG56" s="76">
        <f>IF((Z56)=0,"",(AF56/Z56))</f>
        <v>-9.5842631004520416E-3</v>
      </c>
      <c r="AI56" s="77">
        <f>AG56-AC56</f>
        <v>-9.5842631004520416E-3</v>
      </c>
      <c r="AJ56" s="76" t="str">
        <f>IF((AC56)=0,"",(AI56/AC56))</f>
        <v/>
      </c>
      <c r="AL56" s="81">
        <v>0.13</v>
      </c>
      <c r="AM56" s="253"/>
      <c r="AN56" s="75">
        <f>AN55*AL56</f>
        <v>2.8991045113566729</v>
      </c>
      <c r="AO56" s="70"/>
      <c r="AP56" s="77">
        <f>AN56-AD56</f>
        <v>7.0620068999999841E-2</v>
      </c>
      <c r="AQ56" s="76">
        <f>IF((AD56)=0,"",(AP56/AD56))</f>
        <v>2.4967458877433211E-2</v>
      </c>
      <c r="AS56" s="77">
        <f>AQ56-AM56</f>
        <v>2.4967458877433211E-2</v>
      </c>
      <c r="AT56" s="76" t="str">
        <f>IF((AM56)=0,"",(AS56/AM56))</f>
        <v/>
      </c>
      <c r="AX56" s="81">
        <v>0.13</v>
      </c>
      <c r="AY56" s="253"/>
      <c r="AZ56" s="75">
        <f>AZ55*AX56</f>
        <v>2.8535183937411173</v>
      </c>
      <c r="BA56" s="70"/>
      <c r="BB56" s="81">
        <v>0.13</v>
      </c>
      <c r="BC56" s="253"/>
      <c r="BD56" s="75">
        <f>BD55*BB56</f>
        <v>2.8898004187411175</v>
      </c>
    </row>
    <row r="57" spans="2:56" s="44" customFormat="1" ht="13.5" hidden="1" thickBot="1" x14ac:dyDescent="0.4">
      <c r="B57" s="79" t="s">
        <v>22</v>
      </c>
      <c r="C57" s="74"/>
      <c r="D57" s="74"/>
      <c r="E57" s="74"/>
      <c r="F57" s="73"/>
      <c r="G57" s="256"/>
      <c r="H57" s="258">
        <f>H55+H56</f>
        <v>22.777548312</v>
      </c>
      <c r="I57" s="67"/>
      <c r="J57" s="67"/>
      <c r="K57" s="253"/>
      <c r="L57" s="257">
        <f>L55+L56</f>
        <v>22.777548312</v>
      </c>
      <c r="M57" s="70"/>
      <c r="N57" s="77">
        <f>L57-H57</f>
        <v>0</v>
      </c>
      <c r="O57" s="76">
        <f>IF((H57)=0,"",(N57/H57))</f>
        <v>0</v>
      </c>
      <c r="Q57" s="67"/>
      <c r="R57" s="253"/>
      <c r="S57" s="75">
        <f>S55+S56</f>
        <v>24.870708440485782</v>
      </c>
      <c r="T57" s="70"/>
      <c r="U57" s="77">
        <f>S57-L57</f>
        <v>2.0931601284857813</v>
      </c>
      <c r="V57" s="76">
        <f>IF((L57)=0,"",(U57/L57))</f>
        <v>9.1895760676886901E-2</v>
      </c>
      <c r="X57" s="67"/>
      <c r="Y57" s="253"/>
      <c r="Z57" s="77">
        <f>Z55+Z56</f>
        <v>24.823976598791827</v>
      </c>
      <c r="AA57" s="70"/>
      <c r="AB57" s="67"/>
      <c r="AC57" s="253"/>
      <c r="AD57" s="75">
        <f>AD55+AD56</f>
        <v>24.58605707586954</v>
      </c>
      <c r="AE57" s="70"/>
      <c r="AF57" s="77">
        <f>AD57-Z57</f>
        <v>-0.23791952292228657</v>
      </c>
      <c r="AG57" s="76">
        <f>IF((Z57)=0,"",(AF57/Z57))</f>
        <v>-9.584263100452085E-3</v>
      </c>
      <c r="AI57" s="77">
        <f>AG57-AC57</f>
        <v>-9.584263100452085E-3</v>
      </c>
      <c r="AJ57" s="76" t="str">
        <f>IF((AC57)=0,"",(AI57/AC57))</f>
        <v/>
      </c>
      <c r="AL57" s="67"/>
      <c r="AM57" s="253"/>
      <c r="AN57" s="75">
        <f>AN55+AN56</f>
        <v>25.199908444869539</v>
      </c>
      <c r="AO57" s="70"/>
      <c r="AP57" s="77">
        <f>AN57-AD57</f>
        <v>0.61385136899999893</v>
      </c>
      <c r="AQ57" s="76">
        <f>IF((AD57)=0,"",(AP57/AD57))</f>
        <v>2.4967458877433225E-2</v>
      </c>
      <c r="AS57" s="77">
        <f>AQ57-AM57</f>
        <v>2.4967458877433225E-2</v>
      </c>
      <c r="AT57" s="76" t="str">
        <f>IF((AM57)=0,"",(AS57/AM57))</f>
        <v/>
      </c>
      <c r="AX57" s="67"/>
      <c r="AY57" s="253"/>
      <c r="AZ57" s="75">
        <f>AZ55+AZ56</f>
        <v>24.803659884057403</v>
      </c>
      <c r="BA57" s="70"/>
      <c r="BB57" s="67"/>
      <c r="BC57" s="253"/>
      <c r="BD57" s="75">
        <f>BD55+BD56</f>
        <v>25.119034409057406</v>
      </c>
    </row>
    <row r="58" spans="2:56" s="44" customFormat="1" ht="15.75" hidden="1" customHeight="1" x14ac:dyDescent="0.35">
      <c r="B58" s="527" t="s">
        <v>21</v>
      </c>
      <c r="C58" s="527"/>
      <c r="D58" s="527"/>
      <c r="E58" s="74"/>
      <c r="F58" s="73"/>
      <c r="G58" s="256"/>
      <c r="H58" s="255">
        <f>ROUND(-H57*10%,2)</f>
        <v>-2.2799999999999998</v>
      </c>
      <c r="I58" s="67"/>
      <c r="J58" s="67"/>
      <c r="K58" s="253"/>
      <c r="L58" s="254">
        <f>ROUND(-L57*10%,2)</f>
        <v>-2.2799999999999998</v>
      </c>
      <c r="M58" s="70"/>
      <c r="N58" s="69">
        <f>L58-H58</f>
        <v>0</v>
      </c>
      <c r="O58" s="68">
        <f>IF((H58)=0,"",(N58/H58))</f>
        <v>0</v>
      </c>
      <c r="Q58" s="67"/>
      <c r="R58" s="253"/>
      <c r="S58" s="66">
        <f>ROUND(-S57*10%,2)</f>
        <v>-2.4900000000000002</v>
      </c>
      <c r="T58" s="70"/>
      <c r="U58" s="69">
        <f>S58-L58</f>
        <v>-0.21000000000000041</v>
      </c>
      <c r="V58" s="68">
        <f>IF((L58)=0,"",(U58/L58))</f>
        <v>9.2105263157894926E-2</v>
      </c>
      <c r="X58" s="67"/>
      <c r="Y58" s="253"/>
      <c r="Z58" s="69">
        <f>ROUND(-Z57*10%,2)</f>
        <v>-2.48</v>
      </c>
      <c r="AA58" s="70"/>
      <c r="AB58" s="67"/>
      <c r="AC58" s="253"/>
      <c r="AD58" s="66">
        <f>ROUND(-AD57*10%,2)</f>
        <v>-2.46</v>
      </c>
      <c r="AE58" s="70"/>
      <c r="AF58" s="69">
        <f>AD58-Z58</f>
        <v>2.0000000000000018E-2</v>
      </c>
      <c r="AG58" s="68">
        <f>IF((Z58)=0,"",(AF58/Z58))</f>
        <v>-8.0645161290322648E-3</v>
      </c>
      <c r="AI58" s="69">
        <f>AG58-AC58</f>
        <v>-8.0645161290322648E-3</v>
      </c>
      <c r="AJ58" s="68" t="str">
        <f>IF((AC58)=0,"",(AI58/AC58))</f>
        <v/>
      </c>
      <c r="AL58" s="67"/>
      <c r="AM58" s="253"/>
      <c r="AN58" s="66">
        <f>ROUND(-AN57*10%,2)</f>
        <v>-2.52</v>
      </c>
      <c r="AO58" s="70"/>
      <c r="AP58" s="69">
        <f>AN58-AD58</f>
        <v>-6.0000000000000053E-2</v>
      </c>
      <c r="AQ58" s="68">
        <f>IF((AD58)=0,"",(AP58/AD58))</f>
        <v>2.4390243902439046E-2</v>
      </c>
      <c r="AS58" s="69">
        <f>AQ58-AM58</f>
        <v>2.4390243902439046E-2</v>
      </c>
      <c r="AT58" s="68" t="str">
        <f>IF((AM58)=0,"",(AS58/AM58))</f>
        <v/>
      </c>
      <c r="AX58" s="67"/>
      <c r="AY58" s="253"/>
      <c r="AZ58" s="66">
        <f>ROUND(-AZ57*10%,2)</f>
        <v>-2.48</v>
      </c>
      <c r="BA58" s="70"/>
      <c r="BB58" s="67"/>
      <c r="BC58" s="253"/>
      <c r="BD58" s="66">
        <f>ROUND(-BD57*10%,2)</f>
        <v>-2.5099999999999998</v>
      </c>
    </row>
    <row r="59" spans="2:56" s="44" customFormat="1" ht="13.5" hidden="1" customHeight="1" thickBot="1" x14ac:dyDescent="0.4">
      <c r="B59" s="534" t="s">
        <v>20</v>
      </c>
      <c r="C59" s="534"/>
      <c r="D59" s="534"/>
      <c r="E59" s="65"/>
      <c r="F59" s="64"/>
      <c r="G59" s="252"/>
      <c r="H59" s="251">
        <f>SUM(H57:H58)</f>
        <v>20.497548311999999</v>
      </c>
      <c r="I59" s="58"/>
      <c r="J59" s="58"/>
      <c r="K59" s="249"/>
      <c r="L59" s="250">
        <f>SUM(L57:L58)</f>
        <v>20.497548311999999</v>
      </c>
      <c r="M59" s="61"/>
      <c r="N59" s="60">
        <f>L59-H59</f>
        <v>0</v>
      </c>
      <c r="O59" s="59">
        <f>IF((H59)=0,"",(N59/H59))</f>
        <v>0</v>
      </c>
      <c r="Q59" s="58"/>
      <c r="R59" s="249"/>
      <c r="S59" s="57">
        <f>SUM(S57:S58)</f>
        <v>22.380708440485783</v>
      </c>
      <c r="T59" s="61"/>
      <c r="U59" s="60">
        <f>S59-L59</f>
        <v>1.883160128485784</v>
      </c>
      <c r="V59" s="59">
        <f>IF((L59)=0,"",(U59/L59))</f>
        <v>9.187245712616833E-2</v>
      </c>
      <c r="X59" s="58"/>
      <c r="Y59" s="249"/>
      <c r="Z59" s="60">
        <f>SUM(Z57:Z58)</f>
        <v>22.343976598791826</v>
      </c>
      <c r="AA59" s="61"/>
      <c r="AB59" s="58"/>
      <c r="AC59" s="249"/>
      <c r="AD59" s="57">
        <f>SUM(AD57:AD58)</f>
        <v>22.126057075869539</v>
      </c>
      <c r="AE59" s="61"/>
      <c r="AF59" s="60">
        <f>AD59-Z59</f>
        <v>-0.217919522922287</v>
      </c>
      <c r="AG59" s="59">
        <f>IF((Z59)=0,"",(AF59/Z59))</f>
        <v>-9.7529426760172254E-3</v>
      </c>
      <c r="AI59" s="60">
        <f>AG59-AC59</f>
        <v>-9.7529426760172254E-3</v>
      </c>
      <c r="AJ59" s="59" t="str">
        <f>IF((AC59)=0,"",(AI59/AC59))</f>
        <v/>
      </c>
      <c r="AL59" s="58"/>
      <c r="AM59" s="249"/>
      <c r="AN59" s="57">
        <f>SUM(AN57:AN58)</f>
        <v>22.67990844486954</v>
      </c>
      <c r="AO59" s="61"/>
      <c r="AP59" s="60">
        <f>AN59-AD59</f>
        <v>0.5538513690000002</v>
      </c>
      <c r="AQ59" s="59">
        <f>IF((AD59)=0,"",(AP59/AD59))</f>
        <v>2.5031634289871967E-2</v>
      </c>
      <c r="AS59" s="60">
        <f>AQ59-AM59</f>
        <v>2.5031634289871967E-2</v>
      </c>
      <c r="AT59" s="59" t="str">
        <f>IF((AM59)=0,"",(AS59/AM59))</f>
        <v/>
      </c>
      <c r="AX59" s="58"/>
      <c r="AY59" s="249"/>
      <c r="AZ59" s="57">
        <f>SUM(AZ57:AZ58)</f>
        <v>22.323659884057403</v>
      </c>
      <c r="BA59" s="61"/>
      <c r="BB59" s="58"/>
      <c r="BC59" s="249"/>
      <c r="BD59" s="57">
        <f>SUM(BD57:BD58)</f>
        <v>22.609034409057408</v>
      </c>
    </row>
    <row r="60" spans="2:56" s="44" customFormat="1" ht="8.25" customHeight="1" thickBot="1" x14ac:dyDescent="0.4">
      <c r="B60" s="56"/>
      <c r="C60" s="54"/>
      <c r="D60" s="55"/>
      <c r="E60" s="54"/>
      <c r="F60" s="47"/>
      <c r="G60" s="248"/>
      <c r="H60" s="247"/>
      <c r="I60" s="51"/>
      <c r="J60" s="47"/>
      <c r="K60" s="244"/>
      <c r="L60" s="246"/>
      <c r="M60" s="50"/>
      <c r="N60" s="49"/>
      <c r="O60" s="48"/>
      <c r="Q60" s="47"/>
      <c r="R60" s="244"/>
      <c r="S60" s="45"/>
      <c r="T60" s="50"/>
      <c r="U60" s="49"/>
      <c r="V60" s="48"/>
      <c r="X60" s="47"/>
      <c r="Y60" s="244"/>
      <c r="Z60" s="245"/>
      <c r="AA60" s="50"/>
      <c r="AB60" s="47"/>
      <c r="AC60" s="244"/>
      <c r="AD60" s="45"/>
      <c r="AE60" s="50"/>
      <c r="AF60" s="49"/>
      <c r="AG60" s="48"/>
      <c r="AI60" s="49"/>
      <c r="AJ60" s="48"/>
      <c r="AL60" s="47"/>
      <c r="AM60" s="244"/>
      <c r="AN60" s="45"/>
      <c r="AO60" s="50"/>
      <c r="AP60" s="49"/>
      <c r="AQ60" s="48"/>
      <c r="AS60" s="49"/>
      <c r="AT60" s="48"/>
      <c r="AX60" s="47"/>
      <c r="AY60" s="244"/>
      <c r="AZ60" s="45"/>
      <c r="BA60" s="50"/>
      <c r="BB60" s="47"/>
      <c r="BC60" s="244"/>
      <c r="BD60" s="45"/>
    </row>
    <row r="61" spans="2:56" ht="10.5" customHeight="1" x14ac:dyDescent="0.35">
      <c r="G61" s="228"/>
      <c r="H61" s="229"/>
      <c r="K61" s="228"/>
      <c r="S61" s="43"/>
      <c r="Z61" s="43"/>
      <c r="AD61" s="43"/>
      <c r="AN61" s="43"/>
      <c r="AZ61" s="43"/>
      <c r="BD61" s="43"/>
    </row>
    <row r="62" spans="2:56" ht="13.15" x14ac:dyDescent="0.4">
      <c r="B62" s="42" t="s">
        <v>19</v>
      </c>
      <c r="F62" s="41">
        <v>4.2999999999999997E-2</v>
      </c>
      <c r="G62" s="228"/>
      <c r="H62" s="229"/>
      <c r="J62" s="41">
        <f>F62</f>
        <v>4.2999999999999997E-2</v>
      </c>
      <c r="K62" s="228"/>
      <c r="Q62" s="41">
        <v>4.8648832098523664E-2</v>
      </c>
      <c r="X62" s="41">
        <f>$Q62</f>
        <v>4.8648832098523664E-2</v>
      </c>
      <c r="AB62" s="41">
        <v>4.8599999999999997E-2</v>
      </c>
      <c r="AL62" s="41">
        <f>AB62</f>
        <v>4.8599999999999997E-2</v>
      </c>
      <c r="AX62" s="41">
        <v>4.8648832098523664E-2</v>
      </c>
      <c r="BB62" s="41">
        <v>4.8648832098523664E-2</v>
      </c>
    </row>
    <row r="63" spans="2:56" s="7" customFormat="1" ht="13.15" x14ac:dyDescent="0.4">
      <c r="B63" s="243"/>
      <c r="F63" s="35"/>
      <c r="G63" s="242"/>
      <c r="H63" s="241"/>
      <c r="J63" s="35"/>
      <c r="K63" s="242"/>
      <c r="L63" s="241"/>
      <c r="Q63" s="35"/>
      <c r="R63" s="242"/>
      <c r="X63" s="35"/>
      <c r="Y63" s="242"/>
      <c r="Z63" s="241"/>
      <c r="AB63" s="35"/>
      <c r="AC63" s="242"/>
      <c r="AD63" s="241"/>
      <c r="AL63" s="35"/>
      <c r="AM63" s="242"/>
      <c r="AN63" s="241"/>
      <c r="AX63" s="35"/>
      <c r="AY63" s="242"/>
      <c r="AZ63" s="241"/>
      <c r="BB63" s="35"/>
      <c r="BC63" s="242"/>
      <c r="BD63" s="241"/>
    </row>
    <row r="64" spans="2:56" s="7" customFormat="1" ht="13.15" x14ac:dyDescent="0.4">
      <c r="B64" s="37" t="s">
        <v>17</v>
      </c>
      <c r="F64" s="35"/>
      <c r="G64" s="242"/>
      <c r="H64" s="241"/>
      <c r="J64" s="35"/>
      <c r="K64" s="242"/>
      <c r="L64" s="241"/>
      <c r="Q64" s="35"/>
      <c r="R64" s="242"/>
      <c r="S64" s="241"/>
      <c r="X64" s="35"/>
      <c r="Y64" s="242"/>
      <c r="Z64" s="241"/>
      <c r="AB64" s="35"/>
      <c r="AC64" s="242"/>
      <c r="AD64" s="241"/>
      <c r="AL64" s="35"/>
      <c r="AM64" s="242"/>
      <c r="AN64" s="241"/>
      <c r="AX64" s="35"/>
      <c r="AY64" s="242"/>
      <c r="AZ64" s="241"/>
      <c r="BB64" s="35"/>
      <c r="BC64" s="242"/>
      <c r="BD64" s="241"/>
    </row>
    <row r="65" spans="1:56" s="6" customFormat="1" x14ac:dyDescent="0.35">
      <c r="B65" s="6" t="s">
        <v>16</v>
      </c>
      <c r="D65" s="28" t="s">
        <v>15</v>
      </c>
      <c r="E65" s="27"/>
      <c r="F65" s="240">
        <f>F23</f>
        <v>4.34</v>
      </c>
      <c r="G65" s="239">
        <f>G23</f>
        <v>1</v>
      </c>
      <c r="H65" s="340">
        <f>G65*F65</f>
        <v>4.34</v>
      </c>
      <c r="J65" s="240">
        <f>J23</f>
        <v>4.34</v>
      </c>
      <c r="K65" s="239">
        <f>K23</f>
        <v>1</v>
      </c>
      <c r="L65" s="340">
        <f>K65*J65</f>
        <v>4.34</v>
      </c>
      <c r="N65" s="33">
        <f>L65-H65</f>
        <v>0</v>
      </c>
      <c r="O65" s="32">
        <f>IF((H65)=0,"",(N65/H65))</f>
        <v>0</v>
      </c>
      <c r="Q65" s="240">
        <f>Q23</f>
        <v>5.2568999999999999</v>
      </c>
      <c r="R65" s="239">
        <f>R23</f>
        <v>1</v>
      </c>
      <c r="S65" s="340">
        <f>R65*Q65</f>
        <v>5.2568999999999999</v>
      </c>
      <c r="U65" s="33">
        <f>S65-L65</f>
        <v>0.91690000000000005</v>
      </c>
      <c r="V65" s="32">
        <f>IF((L65)=0,"",(U65/L65))</f>
        <v>0.2112672811059908</v>
      </c>
      <c r="X65" s="240">
        <f>X23</f>
        <v>5.3738000000000001</v>
      </c>
      <c r="Y65" s="239">
        <f>Y23</f>
        <v>1</v>
      </c>
      <c r="Z65" s="340">
        <f>Y65*X65</f>
        <v>5.3738000000000001</v>
      </c>
      <c r="AB65" s="240">
        <f>AB23</f>
        <v>5.5541</v>
      </c>
      <c r="AC65" s="239">
        <f>AC23</f>
        <v>1</v>
      </c>
      <c r="AD65" s="340">
        <f>AC65*AB65</f>
        <v>5.5541</v>
      </c>
      <c r="AF65" s="33">
        <f>AD65-Z65</f>
        <v>0.1802999999999999</v>
      </c>
      <c r="AG65" s="32">
        <f>IF((Z65)=0,"",(AF65/Z65))</f>
        <v>3.3551676653392364E-2</v>
      </c>
      <c r="AI65" s="33">
        <f>AD65-AZ65</f>
        <v>-0.12790000000000035</v>
      </c>
      <c r="AJ65" s="32">
        <f>IF((AD65)=0,"",(AI65/AD65))</f>
        <v>-2.3028033344736382E-2</v>
      </c>
      <c r="AL65" s="240">
        <f>AL23</f>
        <v>5.7721999999999998</v>
      </c>
      <c r="AM65" s="239">
        <f>AM23</f>
        <v>1</v>
      </c>
      <c r="AN65" s="340">
        <f>AM65*AL65</f>
        <v>5.7721999999999998</v>
      </c>
      <c r="AP65" s="33">
        <f>AN65-AD65</f>
        <v>0.21809999999999974</v>
      </c>
      <c r="AQ65" s="32">
        <f>IF((AD65)=0,"",(AP65/AD65))</f>
        <v>3.9268288291532331E-2</v>
      </c>
      <c r="AS65" s="33">
        <f>AN65-BD65</f>
        <v>-9.5000000000000639E-2</v>
      </c>
      <c r="AT65" s="32">
        <f>IF((AN65)=0,"",(AS65/AN65))</f>
        <v>-1.6458196181698598E-2</v>
      </c>
      <c r="AX65" s="240">
        <v>5.6820000000000004</v>
      </c>
      <c r="AY65" s="239">
        <f>AY23</f>
        <v>1</v>
      </c>
      <c r="AZ65" s="340">
        <f>AY65*AX65</f>
        <v>5.6820000000000004</v>
      </c>
      <c r="BB65" s="240">
        <v>5.8672000000000004</v>
      </c>
      <c r="BC65" s="239">
        <f>BC23</f>
        <v>1</v>
      </c>
      <c r="BD65" s="340">
        <f>BC65*BB65</f>
        <v>5.8672000000000004</v>
      </c>
    </row>
    <row r="66" spans="1:56" s="6" customFormat="1" x14ac:dyDescent="0.35">
      <c r="B66" s="6" t="s">
        <v>14</v>
      </c>
      <c r="D66" s="28" t="s">
        <v>91</v>
      </c>
      <c r="E66" s="27"/>
      <c r="F66" s="24">
        <f>F25</f>
        <v>6.2114000000000003</v>
      </c>
      <c r="G66" s="339">
        <f>$D$20</f>
        <v>0.35099999999999998</v>
      </c>
      <c r="H66" s="338">
        <f>G66*F66</f>
        <v>2.1802014000000001</v>
      </c>
      <c r="J66" s="24">
        <f>J25</f>
        <v>6.2114000000000003</v>
      </c>
      <c r="K66" s="339">
        <f>$D$20</f>
        <v>0.35099999999999998</v>
      </c>
      <c r="L66" s="338">
        <f>K66*J66</f>
        <v>2.1802014000000001</v>
      </c>
      <c r="N66" s="26">
        <f>L66-H66</f>
        <v>0</v>
      </c>
      <c r="O66" s="25">
        <f>IF((H66)=0,"",(N66/H66))</f>
        <v>0</v>
      </c>
      <c r="Q66" s="24">
        <f>Q25</f>
        <v>7.5087999999999999</v>
      </c>
      <c r="R66" s="339">
        <f>$D$20</f>
        <v>0.35099999999999998</v>
      </c>
      <c r="S66" s="338">
        <f>R66*Q66</f>
        <v>2.6355887999999998</v>
      </c>
      <c r="U66" s="26">
        <f>S66-L66</f>
        <v>0.45538739999999978</v>
      </c>
      <c r="V66" s="25">
        <f>IF((L66)=0,"",(U66/L66))</f>
        <v>0.20887400586019245</v>
      </c>
      <c r="X66" s="24">
        <f>X25</f>
        <v>7.6711999999999998</v>
      </c>
      <c r="Y66" s="339">
        <f>$D$20</f>
        <v>0.35099999999999998</v>
      </c>
      <c r="Z66" s="338">
        <f>Y66*X66</f>
        <v>2.6925911999999999</v>
      </c>
      <c r="AB66" s="24">
        <f>AB25</f>
        <v>7.9340999999999999</v>
      </c>
      <c r="AC66" s="339">
        <f>$D$20</f>
        <v>0.35099999999999998</v>
      </c>
      <c r="AD66" s="338">
        <f>AC66*AB66</f>
        <v>2.7848690999999999</v>
      </c>
      <c r="AF66" s="26">
        <f>AD66-Z66</f>
        <v>9.2277900000000024E-2</v>
      </c>
      <c r="AG66" s="25">
        <f>IF((Z66)=0,"",(AF66/Z66))</f>
        <v>3.427103973302744E-2</v>
      </c>
      <c r="AI66" s="26">
        <f>AD66-AZ66</f>
        <v>-6.4162799999999631E-2</v>
      </c>
      <c r="AJ66" s="25">
        <f>IF((AD66)=0,"",(AI66/AD66))</f>
        <v>-2.3039790272368504E-2</v>
      </c>
      <c r="AL66" s="24">
        <f>AL25</f>
        <v>8.2517999999999994</v>
      </c>
      <c r="AM66" s="339">
        <f>$D$20</f>
        <v>0.35099999999999998</v>
      </c>
      <c r="AN66" s="338">
        <f>AM66*AL66</f>
        <v>2.8963817999999995</v>
      </c>
      <c r="AP66" s="26">
        <f>AN66-AD66</f>
        <v>0.11151269999999958</v>
      </c>
      <c r="AQ66" s="25">
        <f>IF((AD66)=0,"",(AP66/AD66))</f>
        <v>4.0042348848640524E-2</v>
      </c>
      <c r="AS66" s="26">
        <f>AN66-BD66</f>
        <v>-4.654259999999999E-2</v>
      </c>
      <c r="AT66" s="25">
        <f>IF((AN66)=0,"",(AS66/AN66))</f>
        <v>-1.6069221260815822E-2</v>
      </c>
      <c r="AX66" s="24">
        <v>8.1168999999999993</v>
      </c>
      <c r="AY66" s="339">
        <f>$D$20</f>
        <v>0.35099999999999998</v>
      </c>
      <c r="AZ66" s="338">
        <f>AY66*AX66</f>
        <v>2.8490318999999995</v>
      </c>
      <c r="BB66" s="24">
        <v>8.3843999999999994</v>
      </c>
      <c r="BC66" s="339">
        <f>$D$20</f>
        <v>0.35099999999999998</v>
      </c>
      <c r="BD66" s="338">
        <f>BC66*BB66</f>
        <v>2.9429243999999994</v>
      </c>
    </row>
    <row r="67" spans="1:56" s="12" customFormat="1" ht="13.5" thickBot="1" x14ac:dyDescent="0.4">
      <c r="B67" s="21" t="s">
        <v>12</v>
      </c>
      <c r="C67" s="19"/>
      <c r="D67" s="20"/>
      <c r="E67" s="19"/>
      <c r="F67" s="15"/>
      <c r="G67" s="14"/>
      <c r="H67" s="337">
        <f>SUM(H65:H66)</f>
        <v>6.5202013999999995</v>
      </c>
      <c r="I67" s="18"/>
      <c r="J67" s="15"/>
      <c r="K67" s="235"/>
      <c r="L67" s="337">
        <f>SUM(L65:L66)</f>
        <v>6.5202013999999995</v>
      </c>
      <c r="M67" s="18"/>
      <c r="N67" s="17">
        <f>L67-H67</f>
        <v>0</v>
      </c>
      <c r="O67" s="16">
        <f>IF((H67)=0,"",(N67/H67))</f>
        <v>0</v>
      </c>
      <c r="Q67" s="15"/>
      <c r="R67" s="235"/>
      <c r="S67" s="337">
        <f>SUM(S65:S66)</f>
        <v>7.8924887999999997</v>
      </c>
      <c r="T67" s="18"/>
      <c r="U67" s="17">
        <f>S67-L67</f>
        <v>1.3722874000000003</v>
      </c>
      <c r="V67" s="16">
        <f>IF((L67)=0,"",(U67/L67))</f>
        <v>0.21046702637130202</v>
      </c>
      <c r="X67" s="15"/>
      <c r="Y67" s="235"/>
      <c r="Z67" s="337">
        <f>SUM(Z65:Z66)</f>
        <v>8.0663912</v>
      </c>
      <c r="AA67" s="18"/>
      <c r="AB67" s="15"/>
      <c r="AC67" s="235"/>
      <c r="AD67" s="337">
        <f>SUM(AD65:AD66)</f>
        <v>8.3389690999999999</v>
      </c>
      <c r="AE67" s="18"/>
      <c r="AF67" s="17">
        <f>AD67-Z67</f>
        <v>0.27257789999999993</v>
      </c>
      <c r="AG67" s="16">
        <f>IF((Z67)=0,"",(AF67/Z67))</f>
        <v>3.3791802708502398E-2</v>
      </c>
      <c r="AI67" s="17">
        <f>AD67-AZ67</f>
        <v>-0.19206280000000042</v>
      </c>
      <c r="AJ67" s="16">
        <f>IF((AD67)=0,"",(AI67/AD67))</f>
        <v>-2.3031959669930956E-2</v>
      </c>
      <c r="AL67" s="15"/>
      <c r="AM67" s="235"/>
      <c r="AN67" s="337">
        <f>SUM(AN65:AN66)</f>
        <v>8.6685817999999983</v>
      </c>
      <c r="AO67" s="18"/>
      <c r="AP67" s="17">
        <f>AN67-AD67</f>
        <v>0.32961269999999843</v>
      </c>
      <c r="AQ67" s="16">
        <f>IF((AD67)=0,"",(AP67/AD67))</f>
        <v>3.9526792346550176E-2</v>
      </c>
      <c r="AS67" s="17">
        <f>AN67-BD67</f>
        <v>-0.14154260000000107</v>
      </c>
      <c r="AT67" s="16">
        <f>IF((AN67)=0,"",(AS67/AN67))</f>
        <v>-1.6328230299447726E-2</v>
      </c>
      <c r="AX67" s="15"/>
      <c r="AY67" s="235"/>
      <c r="AZ67" s="337">
        <f>SUM(AZ65:AZ66)</f>
        <v>8.5310319000000003</v>
      </c>
      <c r="BA67" s="18"/>
      <c r="BB67" s="15"/>
      <c r="BC67" s="235"/>
      <c r="BD67" s="337">
        <f>SUM(BD65:BD66)</f>
        <v>8.8101243999999994</v>
      </c>
    </row>
    <row r="68" spans="1:56" s="12" customFormat="1" ht="13.5" thickTop="1" x14ac:dyDescent="0.35">
      <c r="B68" s="21"/>
      <c r="C68" s="19"/>
      <c r="D68" s="20"/>
      <c r="E68" s="19"/>
      <c r="F68" s="15"/>
      <c r="G68" s="14"/>
      <c r="H68" s="328"/>
      <c r="I68" s="18"/>
      <c r="J68" s="15"/>
      <c r="K68" s="235"/>
      <c r="L68" s="328"/>
      <c r="M68" s="18"/>
      <c r="N68" s="330"/>
      <c r="O68" s="329"/>
      <c r="Q68" s="15"/>
      <c r="R68" s="235"/>
      <c r="S68" s="328"/>
      <c r="T68" s="18"/>
      <c r="U68" s="330"/>
      <c r="V68" s="329"/>
      <c r="X68" s="15"/>
      <c r="Y68" s="235"/>
      <c r="Z68" s="328"/>
      <c r="AA68" s="18"/>
      <c r="AB68" s="15"/>
      <c r="AC68" s="235"/>
      <c r="AD68" s="328"/>
      <c r="AE68" s="18"/>
      <c r="AF68" s="330"/>
      <c r="AG68" s="329"/>
      <c r="AI68" s="330"/>
      <c r="AJ68" s="329"/>
      <c r="AL68" s="15"/>
      <c r="AM68" s="235"/>
      <c r="AN68" s="328"/>
      <c r="AO68" s="18"/>
      <c r="AP68" s="330"/>
      <c r="AQ68" s="329"/>
      <c r="AS68" s="330"/>
      <c r="AT68" s="329"/>
      <c r="AX68" s="15"/>
      <c r="AY68" s="235"/>
      <c r="AZ68" s="328"/>
      <c r="BA68" s="18"/>
      <c r="BB68" s="15"/>
      <c r="BC68" s="235"/>
      <c r="BD68" s="328"/>
    </row>
    <row r="69" spans="1:56" ht="10.5" customHeight="1" x14ac:dyDescent="0.35">
      <c r="K69" s="228"/>
      <c r="S69" s="229"/>
      <c r="AN69" s="229"/>
      <c r="BD69" s="229"/>
    </row>
    <row r="70" spans="1:56" ht="10.5" customHeight="1" x14ac:dyDescent="0.35">
      <c r="A70" s="11" t="s">
        <v>11</v>
      </c>
    </row>
    <row r="71" spans="1:56" ht="10.5" customHeight="1" x14ac:dyDescent="0.35"/>
    <row r="72" spans="1:56" x14ac:dyDescent="0.35">
      <c r="A72" s="1" t="s">
        <v>10</v>
      </c>
    </row>
    <row r="73" spans="1:56" x14ac:dyDescent="0.35">
      <c r="A73" s="1" t="s">
        <v>9</v>
      </c>
    </row>
    <row r="75" spans="1:56" x14ac:dyDescent="0.35">
      <c r="A75" s="5" t="s">
        <v>8</v>
      </c>
    </row>
    <row r="76" spans="1:56" x14ac:dyDescent="0.35">
      <c r="A76" s="5" t="s">
        <v>7</v>
      </c>
    </row>
    <row r="78" spans="1:56" x14ac:dyDescent="0.35">
      <c r="A78" s="1" t="s">
        <v>6</v>
      </c>
    </row>
    <row r="79" spans="1:56" x14ac:dyDescent="0.35">
      <c r="A79" s="1" t="s">
        <v>5</v>
      </c>
    </row>
    <row r="80" spans="1:56" x14ac:dyDescent="0.35">
      <c r="A80" s="1" t="s">
        <v>4</v>
      </c>
    </row>
    <row r="81" spans="1:55" x14ac:dyDescent="0.35">
      <c r="A81" s="1" t="s">
        <v>3</v>
      </c>
    </row>
    <row r="82" spans="1:55" x14ac:dyDescent="0.35">
      <c r="A82" s="1" t="s">
        <v>2</v>
      </c>
    </row>
    <row r="84" spans="1:55" x14ac:dyDescent="0.35">
      <c r="A84" s="10"/>
      <c r="B84" s="1" t="s">
        <v>1</v>
      </c>
    </row>
    <row r="91" spans="1:55" s="228" customFormat="1" x14ac:dyDescent="0.35">
      <c r="B91" s="233" t="s">
        <v>0</v>
      </c>
      <c r="D91" s="230" t="str">
        <f>ROUND(F91,1)&amp;"/"&amp;ROUND(J91,1)</f>
        <v>5.2/5.2</v>
      </c>
      <c r="F91" s="354">
        <f>G33</f>
        <v>5.1599999999999966</v>
      </c>
      <c r="G91" s="354"/>
      <c r="H91" s="354"/>
      <c r="I91" s="354"/>
      <c r="J91" s="354">
        <f>K33</f>
        <v>5.1599999999999966</v>
      </c>
      <c r="K91" s="353"/>
      <c r="L91" s="353"/>
      <c r="M91" s="353"/>
      <c r="N91" s="353"/>
      <c r="O91" s="353"/>
      <c r="P91" s="353"/>
      <c r="Q91" s="354">
        <f>R33</f>
        <v>5.8378598518228415</v>
      </c>
      <c r="R91" s="353"/>
      <c r="S91" s="353"/>
      <c r="T91" s="353"/>
      <c r="U91" s="353"/>
      <c r="V91" s="353"/>
      <c r="W91" s="353"/>
      <c r="X91" s="354">
        <f>Y33</f>
        <v>5.8378598518228415</v>
      </c>
      <c r="Y91" s="353"/>
      <c r="Z91" s="353"/>
      <c r="AA91" s="353"/>
      <c r="AB91" s="354">
        <f>AC33</f>
        <v>5.8319999999999936</v>
      </c>
      <c r="AC91" s="353"/>
      <c r="AD91" s="353"/>
      <c r="AL91" s="232">
        <f>AM33</f>
        <v>5.8319999999999936</v>
      </c>
      <c r="AX91" s="354">
        <f>AY33</f>
        <v>5.8378598518228415</v>
      </c>
      <c r="AY91" s="353"/>
      <c r="AZ91" s="353"/>
      <c r="BB91" s="232">
        <f>BC33</f>
        <v>5.8378598518228415</v>
      </c>
    </row>
    <row r="92" spans="1:55" x14ac:dyDescent="0.35">
      <c r="B92" s="5"/>
      <c r="L92" s="1"/>
      <c r="R92" s="1"/>
      <c r="Y92" s="1"/>
      <c r="AC92" s="1"/>
      <c r="AM92" s="1"/>
      <c r="AY92" s="1"/>
      <c r="BC92" s="1"/>
    </row>
    <row r="93" spans="1:55" x14ac:dyDescent="0.35">
      <c r="D93" s="231"/>
      <c r="L93" s="1"/>
      <c r="R93" s="1"/>
      <c r="Y93" s="1"/>
      <c r="AC93" s="1"/>
      <c r="AM93" s="1"/>
      <c r="AY93" s="1"/>
      <c r="BC93" s="1"/>
    </row>
    <row r="94" spans="1:55" x14ac:dyDescent="0.35">
      <c r="D94" s="223">
        <f>ROUND(F91,1)</f>
        <v>5.2</v>
      </c>
      <c r="L94" s="1"/>
      <c r="R94" s="1"/>
      <c r="Y94" s="1"/>
      <c r="AC94" s="1"/>
      <c r="AM94" s="1"/>
      <c r="AY94" s="1"/>
      <c r="BC94" s="1"/>
    </row>
    <row r="95" spans="1:55" x14ac:dyDescent="0.35">
      <c r="D95" s="223">
        <f>ROUND(J91,1)</f>
        <v>5.2</v>
      </c>
      <c r="L95" s="1"/>
      <c r="R95" s="1"/>
      <c r="Y95" s="1"/>
      <c r="AC95" s="1"/>
      <c r="AM95" s="1"/>
      <c r="AY95" s="1"/>
      <c r="BC95" s="1"/>
    </row>
    <row r="96" spans="1:55" x14ac:dyDescent="0.35">
      <c r="L96" s="1"/>
      <c r="R96" s="1"/>
      <c r="Y96" s="1"/>
      <c r="AB96" s="228"/>
      <c r="AC96" s="1"/>
      <c r="AM96" s="1"/>
      <c r="AX96" s="228"/>
      <c r="AY96" s="1"/>
      <c r="BC96" s="1"/>
    </row>
    <row r="97" spans="2:54" x14ac:dyDescent="0.35">
      <c r="B97" s="1" t="s">
        <v>90</v>
      </c>
      <c r="D97" s="230" t="str">
        <f>ROUND(F97,1)&amp;"/"&amp;ROUND(J97,1)</f>
        <v>125.2/125.2</v>
      </c>
      <c r="F97" s="353">
        <f>G38</f>
        <v>125.16</v>
      </c>
      <c r="G97" s="353"/>
      <c r="H97" s="353"/>
      <c r="I97" s="353"/>
      <c r="J97" s="353">
        <f>K38</f>
        <v>125.16</v>
      </c>
      <c r="K97" s="353"/>
      <c r="L97" s="353"/>
      <c r="M97" s="353"/>
      <c r="N97" s="353"/>
      <c r="O97" s="353"/>
      <c r="P97" s="353"/>
      <c r="Q97" s="353">
        <f>R38</f>
        <v>125.83785985182284</v>
      </c>
      <c r="R97" s="353"/>
      <c r="S97" s="353"/>
      <c r="T97" s="353"/>
      <c r="U97" s="353"/>
      <c r="V97" s="353"/>
      <c r="W97" s="353"/>
      <c r="X97" s="353">
        <f>Y38</f>
        <v>125.83785985182284</v>
      </c>
      <c r="Y97" s="353"/>
      <c r="Z97" s="353"/>
      <c r="AA97" s="353"/>
      <c r="AB97" s="353">
        <f>AC38</f>
        <v>125.83199999999999</v>
      </c>
      <c r="AC97" s="353"/>
      <c r="AL97" s="228">
        <f>AM38</f>
        <v>125.83199999999999</v>
      </c>
      <c r="AX97" s="353">
        <f>AY38</f>
        <v>125.83785985182284</v>
      </c>
      <c r="AY97" s="353"/>
      <c r="BB97" s="228">
        <f>BC38</f>
        <v>125.83785985182284</v>
      </c>
    </row>
  </sheetData>
  <sheetProtection selectLockedCells="1"/>
  <mergeCells count="32">
    <mergeCell ref="B59:D59"/>
    <mergeCell ref="AP21:AP22"/>
    <mergeCell ref="AQ21:AQ22"/>
    <mergeCell ref="V21:V22"/>
    <mergeCell ref="AF21:AF22"/>
    <mergeCell ref="AG21:AG22"/>
    <mergeCell ref="B53:D53"/>
    <mergeCell ref="B52:D52"/>
    <mergeCell ref="AB20:AD20"/>
    <mergeCell ref="AF20:AG20"/>
    <mergeCell ref="AL20:AN20"/>
    <mergeCell ref="U21:U22"/>
    <mergeCell ref="B58:D58"/>
    <mergeCell ref="U20:V20"/>
    <mergeCell ref="X20:Z20"/>
    <mergeCell ref="D21:D22"/>
    <mergeCell ref="N21:N22"/>
    <mergeCell ref="O21:O22"/>
    <mergeCell ref="B11:O11"/>
    <mergeCell ref="F20:H20"/>
    <mergeCell ref="J20:L20"/>
    <mergeCell ref="N20:O20"/>
    <mergeCell ref="Q20:S20"/>
    <mergeCell ref="AX20:AZ20"/>
    <mergeCell ref="BB20:BD20"/>
    <mergeCell ref="AI20:AJ20"/>
    <mergeCell ref="AI21:AI22"/>
    <mergeCell ref="AJ21:AJ22"/>
    <mergeCell ref="AS20:AT20"/>
    <mergeCell ref="AS21:AS22"/>
    <mergeCell ref="AT21:AT22"/>
    <mergeCell ref="AP20:AQ20"/>
  </mergeCells>
  <dataValidations count="4">
    <dataValidation type="list" allowBlank="1" showInputMessage="1" showErrorMessage="1" sqref="D16">
      <formula1>"TOU, non-TOU"</formula1>
    </dataValidation>
    <dataValidation type="list" allowBlank="1" showInputMessage="1" showErrorMessage="1" sqref="E60 E46:E47 E54">
      <formula1>#REF!</formula1>
    </dataValidation>
    <dataValidation type="list" allowBlank="1" showInputMessage="1" showErrorMessage="1" prompt="Select Charge Unit - monthly, per kWh, per kW" sqref="D65:D66 D38:D48 D60 D54 D35:D36 D23:D26 D28:D33">
      <formula1>"Monthly, per kWh, per kW"</formula1>
    </dataValidation>
    <dataValidation type="list" allowBlank="1" showInputMessage="1" showErrorMessage="1" sqref="E65:E66 E48 E38:E45 E35:E36 E23:E26 E28:E33">
      <formula1>#REF!</formula1>
    </dataValidation>
  </dataValidations>
  <pageMargins left="0.15748031496062992" right="0.15748031496062992" top="0.39370078740157483" bottom="0.39370078740157483" header="0.31496062992125984" footer="0.31496062992125984"/>
  <pageSetup paperSize="5" scale="77" orientation="landscape" r:id="rId1"/>
  <headerFooter alignWithMargins="0"/>
  <colBreaks count="1" manualBreakCount="1">
    <brk id="22" min="19" max="6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6">
    <pageSetUpPr fitToPage="1"/>
  </sheetPr>
  <dimension ref="A1:BE99"/>
  <sheetViews>
    <sheetView showGridLines="0" topLeftCell="A10" zoomScale="90" zoomScaleNormal="90" workbookViewId="0">
      <pane xSplit="5" ySplit="13" topLeftCell="X33" activePane="bottomRight" state="frozen"/>
      <selection activeCell="A47" sqref="A47:D47"/>
      <selection pane="topRight" activeCell="A47" sqref="A47:D47"/>
      <selection pane="bottomLeft" activeCell="A47" sqref="A47:D47"/>
      <selection pane="bottomRight" activeCell="X44" sqref="X44"/>
    </sheetView>
  </sheetViews>
  <sheetFormatPr defaultColWidth="9.1328125" defaultRowHeight="12.75" x14ac:dyDescent="0.35"/>
  <cols>
    <col min="1" max="1" width="2.1328125" style="1" customWidth="1"/>
    <col min="2" max="2" width="28.3984375" style="1" customWidth="1"/>
    <col min="3" max="3" width="1.265625" style="1" customWidth="1"/>
    <col min="4" max="4" width="13" style="1" bestFit="1" customWidth="1"/>
    <col min="5" max="5" width="1.265625" style="1" customWidth="1"/>
    <col min="6" max="6" width="10.73046875" style="1" hidden="1" customWidth="1"/>
    <col min="7" max="7" width="8.59765625" style="1" hidden="1" customWidth="1"/>
    <col min="8" max="8" width="8.73046875" style="1" hidden="1" customWidth="1"/>
    <col min="9" max="9" width="2.86328125" style="1" hidden="1" customWidth="1"/>
    <col min="10" max="10" width="10.73046875" style="1" hidden="1" customWidth="1"/>
    <col min="11" max="11" width="8.59765625" style="1" hidden="1" customWidth="1"/>
    <col min="12" max="12" width="9.73046875" style="1" hidden="1" customWidth="1"/>
    <col min="13" max="13" width="2.86328125" style="1" hidden="1" customWidth="1"/>
    <col min="14" max="14" width="9" style="1" hidden="1" customWidth="1"/>
    <col min="15" max="15" width="8.59765625" style="1" hidden="1" customWidth="1"/>
    <col min="16" max="16" width="3.86328125" style="1" hidden="1" customWidth="1"/>
    <col min="17" max="17" width="9.73046875" style="1" hidden="1" customWidth="1"/>
    <col min="18" max="18" width="8.59765625" style="1" hidden="1" customWidth="1"/>
    <col min="19" max="19" width="11.86328125" style="1" hidden="1" customWidth="1"/>
    <col min="20" max="20" width="2.86328125" style="1" hidden="1" customWidth="1"/>
    <col min="21" max="21" width="9" style="1" hidden="1" customWidth="1"/>
    <col min="22" max="22" width="9.73046875" style="1" hidden="1" customWidth="1"/>
    <col min="23" max="23" width="3.86328125" style="1" hidden="1" customWidth="1"/>
    <col min="24" max="24" width="9.59765625" style="1" customWidth="1"/>
    <col min="25" max="25" width="7.3984375" style="1" customWidth="1"/>
    <col min="26" max="26" width="8.73046875" style="1" customWidth="1"/>
    <col min="27" max="27" width="2.86328125" style="1" customWidth="1"/>
    <col min="28" max="28" width="9.59765625" style="1" bestFit="1" customWidth="1"/>
    <col min="29" max="29" width="7.3984375" style="1" bestFit="1" customWidth="1"/>
    <col min="30" max="30" width="8.73046875" style="1" bestFit="1" customWidth="1"/>
    <col min="31" max="31" width="2.59765625" style="1" customWidth="1"/>
    <col min="32" max="32" width="8" style="1" customWidth="1"/>
    <col min="33" max="33" width="8.3984375" style="1" customWidth="1"/>
    <col min="34" max="34" width="2.265625" style="1" customWidth="1"/>
    <col min="35" max="35" width="10" style="1" customWidth="1"/>
    <col min="36" max="36" width="8.3984375" style="1" customWidth="1"/>
    <col min="37" max="37" width="2.265625" style="1" customWidth="1"/>
    <col min="38" max="38" width="9.59765625" style="1" bestFit="1" customWidth="1"/>
    <col min="39" max="39" width="7.3984375" style="1" bestFit="1" customWidth="1"/>
    <col min="40" max="40" width="8.73046875" style="1" bestFit="1" customWidth="1"/>
    <col min="41" max="41" width="2.86328125" style="1" customWidth="1"/>
    <col min="42" max="43" width="7.73046875" style="1" customWidth="1"/>
    <col min="44" max="44" width="2.265625" style="1" customWidth="1"/>
    <col min="45" max="45" width="10.265625" style="1" customWidth="1"/>
    <col min="46" max="46" width="8.86328125" style="1" customWidth="1"/>
    <col min="47" max="47" width="2.265625" style="1" customWidth="1"/>
    <col min="48" max="49" width="9.1328125" style="1"/>
    <col min="50" max="50" width="9.59765625" style="1" bestFit="1" customWidth="1"/>
    <col min="51" max="51" width="7.3984375" style="1" bestFit="1" customWidth="1"/>
    <col min="52" max="52" width="8.73046875" style="1" bestFit="1" customWidth="1"/>
    <col min="53" max="53" width="2.86328125" style="1" customWidth="1"/>
    <col min="54" max="54" width="9.59765625" style="1" bestFit="1" customWidth="1"/>
    <col min="55" max="55" width="7.3984375" style="1" bestFit="1" customWidth="1"/>
    <col min="56" max="56" width="8.73046875" style="1" bestFit="1" customWidth="1"/>
    <col min="57" max="16384" width="9.1328125" style="1"/>
  </cols>
  <sheetData>
    <row r="1" spans="1:57" s="213" customFormat="1" ht="15" customHeight="1" x14ac:dyDescent="0.4">
      <c r="A1" s="222">
        <v>1</v>
      </c>
      <c r="B1" s="216" t="s">
        <v>88</v>
      </c>
      <c r="C1" s="214"/>
      <c r="D1" s="214" t="s">
        <v>278</v>
      </c>
      <c r="E1" s="221"/>
      <c r="F1" s="221"/>
      <c r="G1" s="221"/>
      <c r="H1" s="221"/>
      <c r="I1" s="221"/>
      <c r="J1" s="221"/>
      <c r="K1" s="221"/>
      <c r="P1"/>
      <c r="Q1" s="221"/>
      <c r="R1" s="221"/>
    </row>
    <row r="2" spans="1:57" s="213" customFormat="1" ht="15" customHeight="1" x14ac:dyDescent="0.45">
      <c r="A2" s="219"/>
      <c r="B2" s="216" t="s">
        <v>87</v>
      </c>
      <c r="C2" s="214"/>
      <c r="D2" s="220"/>
      <c r="E2" s="219"/>
      <c r="F2" s="219"/>
      <c r="G2" s="219"/>
      <c r="H2" s="219"/>
      <c r="I2" s="219"/>
      <c r="J2" s="219"/>
      <c r="K2" s="219"/>
      <c r="P2"/>
      <c r="Q2" s="219"/>
      <c r="R2" s="219"/>
    </row>
    <row r="3" spans="1:57" s="213" customFormat="1" ht="15" customHeight="1" x14ac:dyDescent="0.45">
      <c r="A3" s="219"/>
      <c r="B3" s="216" t="s">
        <v>86</v>
      </c>
      <c r="C3" s="214"/>
      <c r="D3" s="220"/>
      <c r="E3" s="219"/>
      <c r="F3" s="219"/>
      <c r="G3" s="219"/>
      <c r="H3" s="219"/>
      <c r="I3" s="219"/>
      <c r="J3" s="219"/>
      <c r="K3" s="219"/>
      <c r="P3"/>
    </row>
    <row r="4" spans="1:57" s="213" customFormat="1" ht="15" customHeight="1" x14ac:dyDescent="0.45">
      <c r="A4" s="219"/>
      <c r="B4" s="216" t="s">
        <v>85</v>
      </c>
      <c r="C4" s="214"/>
      <c r="D4" s="220"/>
      <c r="E4" s="219"/>
      <c r="F4" s="219"/>
      <c r="G4" s="219"/>
      <c r="H4" s="219"/>
      <c r="I4" s="218"/>
      <c r="J4" s="218"/>
      <c r="K4" s="218"/>
      <c r="P4"/>
      <c r="Q4" s="218"/>
      <c r="R4" s="218"/>
    </row>
    <row r="5" spans="1:57" s="213" customFormat="1" ht="15" customHeight="1" x14ac:dyDescent="0.4">
      <c r="B5" s="216" t="s">
        <v>84</v>
      </c>
      <c r="C5" s="214"/>
      <c r="D5" s="215"/>
      <c r="E5" s="217"/>
      <c r="P5"/>
    </row>
    <row r="6" spans="1:57" s="213" customFormat="1" ht="9" customHeight="1" x14ac:dyDescent="0.4">
      <c r="B6" s="216"/>
      <c r="C6" s="214"/>
      <c r="D6" s="214"/>
      <c r="P6"/>
    </row>
    <row r="7" spans="1:57" s="213" customFormat="1" ht="13.15" x14ac:dyDescent="0.4">
      <c r="B7" s="216" t="s">
        <v>83</v>
      </c>
      <c r="C7" s="214"/>
      <c r="D7" s="215"/>
      <c r="P7"/>
    </row>
    <row r="8" spans="1:57" s="213" customFormat="1" ht="15" customHeight="1" x14ac:dyDescent="0.35">
      <c r="C8" s="214"/>
      <c r="N8" s="1"/>
      <c r="O8"/>
      <c r="P8"/>
    </row>
    <row r="9" spans="1:57" ht="7.5" customHeight="1" x14ac:dyDescent="0.35">
      <c r="L9"/>
      <c r="M9"/>
      <c r="N9"/>
      <c r="O9"/>
      <c r="P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ht="18.75" customHeight="1" x14ac:dyDescent="0.5">
      <c r="B10" s="212" t="s">
        <v>82</v>
      </c>
      <c r="C10" s="212"/>
      <c r="D10" s="212"/>
      <c r="E10" s="212"/>
      <c r="F10" s="212"/>
      <c r="G10" s="212"/>
      <c r="H10" s="212"/>
      <c r="I10" s="212"/>
      <c r="J10" s="212"/>
      <c r="K10" s="212"/>
      <c r="L10" s="212"/>
      <c r="M10" s="212"/>
      <c r="N10" s="212"/>
      <c r="O10" s="212"/>
      <c r="P10"/>
      <c r="Q10" s="211"/>
      <c r="AG10" s="211"/>
      <c r="AJ10" s="211"/>
    </row>
    <row r="11" spans="1:57" ht="18.75" hidden="1" customHeight="1" x14ac:dyDescent="0.5">
      <c r="B11" s="533" t="s">
        <v>81</v>
      </c>
      <c r="C11" s="533"/>
      <c r="D11" s="533"/>
      <c r="E11" s="533"/>
      <c r="F11" s="533"/>
      <c r="G11" s="533"/>
      <c r="H11" s="533"/>
      <c r="I11" s="533"/>
      <c r="J11" s="533"/>
      <c r="K11" s="533"/>
      <c r="L11" s="533"/>
      <c r="M11" s="533"/>
      <c r="N11" s="533"/>
      <c r="O11" s="533"/>
      <c r="P11"/>
      <c r="W11"/>
      <c r="AH11"/>
      <c r="AK11"/>
      <c r="AR11"/>
      <c r="AU11"/>
    </row>
    <row r="12" spans="1:57" ht="7.5" hidden="1" customHeight="1" x14ac:dyDescent="0.35">
      <c r="L12"/>
      <c r="M12"/>
      <c r="N12"/>
      <c r="O12"/>
      <c r="P12"/>
      <c r="S12"/>
      <c r="T12"/>
      <c r="U12"/>
      <c r="V12"/>
      <c r="W12"/>
      <c r="Z12"/>
      <c r="AA12"/>
      <c r="AD12"/>
      <c r="AE12"/>
      <c r="AF12"/>
      <c r="AG12"/>
      <c r="AH12"/>
      <c r="AI12"/>
      <c r="AJ12"/>
      <c r="AK12"/>
      <c r="AN12"/>
      <c r="AO12"/>
      <c r="AP12"/>
      <c r="AQ12"/>
      <c r="AR12"/>
      <c r="AS12"/>
      <c r="AT12"/>
      <c r="AU12"/>
      <c r="AZ12"/>
      <c r="BA12"/>
      <c r="BD12"/>
    </row>
    <row r="13" spans="1:57" ht="7.5" customHeight="1" x14ac:dyDescent="0.35">
      <c r="L13"/>
      <c r="M13"/>
      <c r="N13"/>
      <c r="O13"/>
      <c r="P13"/>
      <c r="S13"/>
      <c r="T13"/>
      <c r="U13"/>
      <c r="V13"/>
      <c r="W13"/>
      <c r="Z13"/>
      <c r="AA13"/>
      <c r="AD13"/>
      <c r="AE13"/>
      <c r="AF13"/>
      <c r="AG13"/>
      <c r="AH13"/>
      <c r="AI13"/>
      <c r="AJ13"/>
      <c r="AK13"/>
      <c r="AN13"/>
      <c r="AO13"/>
      <c r="AP13"/>
      <c r="AQ13"/>
      <c r="AR13"/>
      <c r="AS13"/>
      <c r="AT13"/>
      <c r="AU13"/>
      <c r="AZ13"/>
      <c r="BA13"/>
      <c r="BD13"/>
    </row>
    <row r="14" spans="1:57" ht="15" hidden="1" x14ac:dyDescent="0.4">
      <c r="B14" s="210" t="s">
        <v>80</v>
      </c>
      <c r="D14" s="7"/>
      <c r="E14" s="209"/>
      <c r="F14" s="209"/>
      <c r="G14" s="209"/>
      <c r="H14" s="209"/>
      <c r="I14" s="209"/>
      <c r="J14" s="209"/>
      <c r="K14" s="209"/>
      <c r="L14" s="209"/>
      <c r="M14" s="209"/>
      <c r="N14" s="209"/>
      <c r="O14" s="209"/>
    </row>
    <row r="15" spans="1:57" ht="15" x14ac:dyDescent="0.4">
      <c r="B15" s="355" t="s">
        <v>100</v>
      </c>
      <c r="C15" s="207"/>
      <c r="D15" s="206"/>
      <c r="E15" s="206"/>
      <c r="F15" s="202"/>
      <c r="G15" s="202"/>
      <c r="H15" s="202"/>
      <c r="I15" s="202"/>
      <c r="J15" s="202"/>
      <c r="K15" s="202"/>
      <c r="L15" s="202"/>
      <c r="M15" s="202"/>
      <c r="N15" s="202"/>
      <c r="O15" s="202"/>
      <c r="R15" s="202"/>
      <c r="S15" s="202"/>
      <c r="T15" s="202"/>
      <c r="U15" s="202"/>
      <c r="V15" s="202"/>
      <c r="X15" s="202"/>
      <c r="Y15" s="202"/>
      <c r="Z15" s="202"/>
      <c r="AA15" s="202"/>
      <c r="AB15" s="202"/>
      <c r="AC15" s="202"/>
      <c r="AD15" s="202"/>
      <c r="AE15" s="202"/>
      <c r="AF15" s="202"/>
      <c r="AG15" s="202"/>
      <c r="AI15" s="202"/>
      <c r="AJ15" s="202"/>
      <c r="AL15" s="202"/>
      <c r="AM15" s="202"/>
      <c r="AN15" s="202"/>
      <c r="AO15" s="202"/>
      <c r="AP15" s="202"/>
      <c r="AQ15" s="202"/>
      <c r="AS15" s="202"/>
      <c r="AT15" s="202"/>
      <c r="AX15" s="202"/>
      <c r="AY15" s="202"/>
      <c r="AZ15" s="202"/>
      <c r="BA15" s="202"/>
      <c r="BB15" s="202"/>
      <c r="BC15" s="202"/>
      <c r="BD15" s="202"/>
    </row>
    <row r="16" spans="1:57" ht="15" hidden="1" x14ac:dyDescent="0.4">
      <c r="B16" s="201" t="s">
        <v>78</v>
      </c>
      <c r="D16" s="204" t="s">
        <v>77</v>
      </c>
      <c r="E16" s="202"/>
      <c r="F16" s="202"/>
      <c r="G16" s="202"/>
      <c r="H16" s="202"/>
      <c r="I16" s="202"/>
      <c r="J16" s="202"/>
      <c r="K16" s="202"/>
      <c r="L16" s="202"/>
      <c r="M16" s="202"/>
      <c r="N16" s="202"/>
      <c r="O16" s="202"/>
      <c r="Q16" s="202"/>
      <c r="R16" s="202"/>
      <c r="S16" s="202"/>
      <c r="T16" s="202"/>
      <c r="U16" s="202"/>
      <c r="V16" s="202"/>
      <c r="X16" s="202"/>
      <c r="Y16" s="202"/>
      <c r="Z16" s="202"/>
      <c r="AA16" s="202"/>
      <c r="AB16" s="202"/>
      <c r="AC16" s="202"/>
      <c r="AD16" s="202"/>
      <c r="AE16" s="202"/>
      <c r="AF16" s="202"/>
      <c r="AG16" s="202"/>
      <c r="AI16" s="202"/>
      <c r="AJ16" s="202"/>
      <c r="AL16" s="202"/>
      <c r="AM16" s="202"/>
      <c r="AN16" s="202"/>
      <c r="AO16" s="202"/>
      <c r="AP16" s="202"/>
      <c r="AQ16" s="202"/>
      <c r="AS16" s="202"/>
      <c r="AT16" s="202"/>
      <c r="AX16" s="202"/>
      <c r="AY16" s="202"/>
      <c r="AZ16" s="202"/>
      <c r="BA16" s="202"/>
      <c r="BB16" s="202"/>
      <c r="BC16" s="202"/>
      <c r="BD16" s="202"/>
    </row>
    <row r="17" spans="2:56" ht="6.95" customHeight="1" x14ac:dyDescent="0.4">
      <c r="B17" s="203"/>
      <c r="D17" s="202"/>
      <c r="E17" s="202"/>
      <c r="F17" s="202"/>
      <c r="G17" s="202"/>
      <c r="H17" s="202"/>
      <c r="I17" s="202"/>
      <c r="J17" s="202"/>
      <c r="K17" s="202"/>
      <c r="L17" s="202"/>
      <c r="M17" s="202"/>
      <c r="N17" s="202"/>
      <c r="O17" s="202"/>
      <c r="Q17" s="202"/>
      <c r="R17" s="202"/>
      <c r="S17" s="202"/>
      <c r="T17" s="202"/>
      <c r="U17" s="202"/>
      <c r="V17" s="202"/>
      <c r="X17" s="202"/>
      <c r="Y17" s="202"/>
      <c r="Z17" s="202"/>
      <c r="AA17" s="202"/>
      <c r="AB17" s="202"/>
      <c r="AC17" s="202"/>
      <c r="AD17" s="202"/>
      <c r="AE17" s="202"/>
      <c r="AF17" s="202"/>
      <c r="AG17" s="202"/>
      <c r="AI17" s="202"/>
      <c r="AJ17" s="202"/>
      <c r="AL17" s="202"/>
      <c r="AM17" s="202"/>
      <c r="AN17" s="202"/>
      <c r="AO17" s="202"/>
      <c r="AP17" s="202"/>
      <c r="AQ17" s="202"/>
      <c r="AS17" s="202"/>
      <c r="AT17" s="202"/>
      <c r="AX17" s="202"/>
      <c r="AY17" s="202"/>
      <c r="AZ17" s="202"/>
      <c r="BA17" s="202"/>
      <c r="BB17" s="202"/>
      <c r="BC17" s="202"/>
      <c r="BD17" s="202"/>
    </row>
    <row r="18" spans="2:56" ht="13.15" x14ac:dyDescent="0.4">
      <c r="D18" s="201" t="s">
        <v>76</v>
      </c>
      <c r="E18" s="42"/>
    </row>
    <row r="19" spans="2:56" ht="13.15" x14ac:dyDescent="0.4">
      <c r="B19" s="201" t="s">
        <v>75</v>
      </c>
      <c r="D19" s="200">
        <v>738</v>
      </c>
    </row>
    <row r="20" spans="2:56" ht="13.15" x14ac:dyDescent="0.4">
      <c r="D20" s="199"/>
      <c r="E20" s="199"/>
      <c r="F20" s="522" t="s">
        <v>74</v>
      </c>
      <c r="G20" s="523"/>
      <c r="H20" s="524"/>
      <c r="J20" s="522" t="s">
        <v>73</v>
      </c>
      <c r="K20" s="523"/>
      <c r="L20" s="524"/>
      <c r="N20" s="522" t="s">
        <v>72</v>
      </c>
      <c r="O20" s="524"/>
      <c r="Q20" s="522" t="s">
        <v>71</v>
      </c>
      <c r="R20" s="523"/>
      <c r="S20" s="524"/>
      <c r="U20" s="522" t="s">
        <v>70</v>
      </c>
      <c r="V20" s="524"/>
      <c r="X20" s="522" t="s">
        <v>69</v>
      </c>
      <c r="Y20" s="523"/>
      <c r="Z20" s="524"/>
      <c r="AB20" s="522" t="s">
        <v>68</v>
      </c>
      <c r="AC20" s="523"/>
      <c r="AD20" s="524"/>
      <c r="AF20" s="522" t="s">
        <v>67</v>
      </c>
      <c r="AG20" s="524"/>
      <c r="AI20" s="522" t="s">
        <v>66</v>
      </c>
      <c r="AJ20" s="524"/>
      <c r="AL20" s="522" t="s">
        <v>65</v>
      </c>
      <c r="AM20" s="523"/>
      <c r="AN20" s="524"/>
      <c r="AP20" s="522" t="s">
        <v>64</v>
      </c>
      <c r="AQ20" s="524"/>
      <c r="AS20" s="522" t="s">
        <v>63</v>
      </c>
      <c r="AT20" s="524"/>
      <c r="AX20" s="522" t="s">
        <v>62</v>
      </c>
      <c r="AY20" s="523"/>
      <c r="AZ20" s="524"/>
      <c r="BB20" s="522" t="s">
        <v>61</v>
      </c>
      <c r="BC20" s="523"/>
      <c r="BD20" s="524"/>
    </row>
    <row r="21" spans="2:56" ht="13.15" customHeight="1" x14ac:dyDescent="0.4">
      <c r="B21" s="5"/>
      <c r="D21" s="531" t="s">
        <v>60</v>
      </c>
      <c r="E21" s="195"/>
      <c r="F21" s="198" t="s">
        <v>57</v>
      </c>
      <c r="G21" s="198" t="s">
        <v>56</v>
      </c>
      <c r="H21" s="196" t="s">
        <v>55</v>
      </c>
      <c r="J21" s="198" t="s">
        <v>57</v>
      </c>
      <c r="K21" s="197" t="s">
        <v>56</v>
      </c>
      <c r="L21" s="196" t="s">
        <v>55</v>
      </c>
      <c r="N21" s="525" t="s">
        <v>59</v>
      </c>
      <c r="O21" s="520" t="s">
        <v>58</v>
      </c>
      <c r="Q21" s="198" t="s">
        <v>57</v>
      </c>
      <c r="R21" s="197" t="s">
        <v>56</v>
      </c>
      <c r="S21" s="196" t="s">
        <v>55</v>
      </c>
      <c r="U21" s="525" t="s">
        <v>59</v>
      </c>
      <c r="V21" s="520" t="s">
        <v>58</v>
      </c>
      <c r="X21" s="198" t="s">
        <v>57</v>
      </c>
      <c r="Y21" s="197" t="s">
        <v>56</v>
      </c>
      <c r="Z21" s="196" t="s">
        <v>55</v>
      </c>
      <c r="AB21" s="198" t="s">
        <v>57</v>
      </c>
      <c r="AC21" s="197" t="s">
        <v>56</v>
      </c>
      <c r="AD21" s="196" t="s">
        <v>55</v>
      </c>
      <c r="AF21" s="525" t="s">
        <v>59</v>
      </c>
      <c r="AG21" s="520" t="s">
        <v>58</v>
      </c>
      <c r="AI21" s="525" t="s">
        <v>59</v>
      </c>
      <c r="AJ21" s="520" t="s">
        <v>58</v>
      </c>
      <c r="AL21" s="198" t="s">
        <v>57</v>
      </c>
      <c r="AM21" s="197" t="s">
        <v>56</v>
      </c>
      <c r="AN21" s="196" t="s">
        <v>55</v>
      </c>
      <c r="AP21" s="525" t="s">
        <v>59</v>
      </c>
      <c r="AQ21" s="520" t="s">
        <v>58</v>
      </c>
      <c r="AS21" s="525" t="s">
        <v>59</v>
      </c>
      <c r="AT21" s="520" t="s">
        <v>58</v>
      </c>
      <c r="AX21" s="198" t="s">
        <v>57</v>
      </c>
      <c r="AY21" s="197" t="s">
        <v>56</v>
      </c>
      <c r="AZ21" s="196" t="s">
        <v>55</v>
      </c>
      <c r="BB21" s="198" t="s">
        <v>57</v>
      </c>
      <c r="BC21" s="197" t="s">
        <v>56</v>
      </c>
      <c r="BD21" s="196" t="s">
        <v>55</v>
      </c>
    </row>
    <row r="22" spans="2:56" ht="13.15" x14ac:dyDescent="0.4">
      <c r="B22" s="5"/>
      <c r="D22" s="532"/>
      <c r="E22" s="195"/>
      <c r="F22" s="194" t="s">
        <v>54</v>
      </c>
      <c r="G22" s="194"/>
      <c r="H22" s="193" t="s">
        <v>54</v>
      </c>
      <c r="J22" s="194" t="s">
        <v>54</v>
      </c>
      <c r="K22" s="193"/>
      <c r="L22" s="193" t="s">
        <v>54</v>
      </c>
      <c r="N22" s="526"/>
      <c r="O22" s="521"/>
      <c r="Q22" s="194" t="s">
        <v>54</v>
      </c>
      <c r="R22" s="193"/>
      <c r="S22" s="193" t="s">
        <v>54</v>
      </c>
      <c r="U22" s="526"/>
      <c r="V22" s="521"/>
      <c r="X22" s="194" t="s">
        <v>54</v>
      </c>
      <c r="Y22" s="193"/>
      <c r="Z22" s="193" t="s">
        <v>54</v>
      </c>
      <c r="AB22" s="194" t="s">
        <v>54</v>
      </c>
      <c r="AC22" s="193"/>
      <c r="AD22" s="193" t="s">
        <v>54</v>
      </c>
      <c r="AF22" s="526"/>
      <c r="AG22" s="521"/>
      <c r="AI22" s="526"/>
      <c r="AJ22" s="521"/>
      <c r="AL22" s="194" t="s">
        <v>54</v>
      </c>
      <c r="AM22" s="193"/>
      <c r="AN22" s="193" t="s">
        <v>54</v>
      </c>
      <c r="AP22" s="526"/>
      <c r="AQ22" s="521"/>
      <c r="AS22" s="526"/>
      <c r="AT22" s="521"/>
      <c r="AX22" s="194" t="s">
        <v>54</v>
      </c>
      <c r="AY22" s="193"/>
      <c r="AZ22" s="193" t="s">
        <v>54</v>
      </c>
      <c r="BB22" s="194" t="s">
        <v>54</v>
      </c>
      <c r="BC22" s="193"/>
      <c r="BD22" s="193" t="s">
        <v>54</v>
      </c>
    </row>
    <row r="23" spans="2:56" s="6" customFormat="1" x14ac:dyDescent="0.35">
      <c r="B23" s="6" t="s">
        <v>16</v>
      </c>
      <c r="D23" s="28" t="s">
        <v>15</v>
      </c>
      <c r="E23" s="27"/>
      <c r="F23" s="169">
        <v>3.34</v>
      </c>
      <c r="G23" s="152">
        <v>1</v>
      </c>
      <c r="H23" s="168">
        <f>G23*F23</f>
        <v>3.34</v>
      </c>
      <c r="J23" s="169">
        <f>F23</f>
        <v>3.34</v>
      </c>
      <c r="K23" s="151">
        <v>1</v>
      </c>
      <c r="L23" s="168">
        <f>K23*J23</f>
        <v>3.34</v>
      </c>
      <c r="N23" s="147">
        <f>L23-H23</f>
        <v>0</v>
      </c>
      <c r="O23" s="170">
        <f>IF((H23)=0,"",(N23/H23))</f>
        <v>0</v>
      </c>
      <c r="Q23" s="169">
        <v>4.3574999999999999</v>
      </c>
      <c r="R23" s="151">
        <v>1</v>
      </c>
      <c r="S23" s="168">
        <f>R23*Q23</f>
        <v>4.3574999999999999</v>
      </c>
      <c r="U23" s="147">
        <f>S23-L23</f>
        <v>1.0175000000000001</v>
      </c>
      <c r="V23" s="170">
        <f>IF((L23)=0,"",(U23/L23))</f>
        <v>0.30464071856287428</v>
      </c>
      <c r="X23" s="181">
        <v>4.4527999999999999</v>
      </c>
      <c r="Y23" s="151">
        <v>1</v>
      </c>
      <c r="Z23" s="168">
        <f>Y23*X23</f>
        <v>4.4527999999999999</v>
      </c>
      <c r="AB23" s="181">
        <f>'App. 2-Z_Tariff 2018'!$D$207</f>
        <v>4.6022999999999996</v>
      </c>
      <c r="AC23" s="151">
        <v>1</v>
      </c>
      <c r="AD23" s="168">
        <f>AC23*AB23</f>
        <v>4.6022999999999996</v>
      </c>
      <c r="AF23" s="147">
        <f>AD23-Z23</f>
        <v>0.14949999999999974</v>
      </c>
      <c r="AG23" s="170">
        <f>IF((Z23)=0,"",(AF23/Z23))</f>
        <v>3.35743801652892E-2</v>
      </c>
      <c r="AI23" s="147">
        <f>AD23-AZ23</f>
        <v>-0.16870000000000029</v>
      </c>
      <c r="AJ23" s="170">
        <f>IF((AD23)=0,"",(AI23/AD23))</f>
        <v>-3.6655585250852898E-2</v>
      </c>
      <c r="AL23" s="181">
        <f>'App. 2-Z_Tariff 2019'!$D$190</f>
        <v>4.7842000000000002</v>
      </c>
      <c r="AM23" s="151">
        <v>1</v>
      </c>
      <c r="AN23" s="168">
        <f>AM23*AL23</f>
        <v>4.7842000000000002</v>
      </c>
      <c r="AP23" s="147">
        <f>AN23-AD23</f>
        <v>0.18190000000000062</v>
      </c>
      <c r="AQ23" s="170">
        <f>IF((AD23)=0,"",(AP23/AD23))</f>
        <v>3.9523716402668371E-2</v>
      </c>
      <c r="AS23" s="147">
        <f>AN23-BD23</f>
        <v>-0.14299999999999979</v>
      </c>
      <c r="AT23" s="170">
        <f>IF((AN23)=0,"",(AS23/AN23))</f>
        <v>-2.9890054763596796E-2</v>
      </c>
      <c r="AX23" s="181">
        <v>4.7709999999999999</v>
      </c>
      <c r="AY23" s="151">
        <v>1</v>
      </c>
      <c r="AZ23" s="168">
        <f>AY23*AX23</f>
        <v>4.7709999999999999</v>
      </c>
      <c r="BB23" s="181">
        <v>4.9272</v>
      </c>
      <c r="BC23" s="151">
        <v>1</v>
      </c>
      <c r="BD23" s="168">
        <f>BC23*BB23</f>
        <v>4.9272</v>
      </c>
    </row>
    <row r="24" spans="2:56" s="6" customFormat="1" hidden="1" x14ac:dyDescent="0.35">
      <c r="B24" s="191"/>
      <c r="D24" s="28" t="s">
        <v>13</v>
      </c>
      <c r="E24" s="27"/>
      <c r="F24" s="169"/>
      <c r="G24" s="152">
        <f>G25</f>
        <v>738</v>
      </c>
      <c r="H24" s="168">
        <f>G24*F24</f>
        <v>0</v>
      </c>
      <c r="J24" s="169"/>
      <c r="K24" s="152">
        <f>K25</f>
        <v>738</v>
      </c>
      <c r="L24" s="168">
        <f>K24*J24</f>
        <v>0</v>
      </c>
      <c r="N24" s="147"/>
      <c r="O24" s="170"/>
      <c r="Q24" s="169"/>
      <c r="R24" s="152">
        <f>R25</f>
        <v>738</v>
      </c>
      <c r="S24" s="168">
        <f>R24*Q24</f>
        <v>0</v>
      </c>
      <c r="U24" s="147"/>
      <c r="V24" s="170"/>
      <c r="X24" s="169"/>
      <c r="Y24" s="152">
        <f>Y25</f>
        <v>738</v>
      </c>
      <c r="Z24" s="168">
        <f>Y24*X24</f>
        <v>0</v>
      </c>
      <c r="AB24" s="169"/>
      <c r="AC24" s="152">
        <f>AC25</f>
        <v>738</v>
      </c>
      <c r="AD24" s="168">
        <f>AC24*AB24</f>
        <v>0</v>
      </c>
      <c r="AF24" s="147"/>
      <c r="AG24" s="170"/>
      <c r="AI24" s="147"/>
      <c r="AJ24" s="170"/>
      <c r="AL24" s="169"/>
      <c r="AM24" s="152">
        <f>AM25</f>
        <v>738</v>
      </c>
      <c r="AN24" s="168">
        <f>AM24*AL24</f>
        <v>0</v>
      </c>
      <c r="AP24" s="147"/>
      <c r="AQ24" s="170"/>
      <c r="AS24" s="147"/>
      <c r="AT24" s="170"/>
      <c r="AX24" s="169"/>
      <c r="AY24" s="152">
        <f>AY25</f>
        <v>738</v>
      </c>
      <c r="AZ24" s="168">
        <f>AY24*AX24</f>
        <v>0</v>
      </c>
      <c r="BB24" s="169"/>
      <c r="BC24" s="152">
        <f>BC25</f>
        <v>738</v>
      </c>
      <c r="BD24" s="168">
        <f>BC24*BB24</f>
        <v>0</v>
      </c>
    </row>
    <row r="25" spans="2:56" s="6" customFormat="1" x14ac:dyDescent="0.35">
      <c r="B25" s="6" t="s">
        <v>14</v>
      </c>
      <c r="D25" s="28" t="s">
        <v>13</v>
      </c>
      <c r="E25" s="27"/>
      <c r="F25" s="169">
        <v>1.3599999999999999E-2</v>
      </c>
      <c r="G25" s="152">
        <f>$D$19</f>
        <v>738</v>
      </c>
      <c r="H25" s="168">
        <f>G25*F25</f>
        <v>10.036799999999999</v>
      </c>
      <c r="J25" s="169">
        <f>F25</f>
        <v>1.3599999999999999E-2</v>
      </c>
      <c r="K25" s="152">
        <f>$G25</f>
        <v>738</v>
      </c>
      <c r="L25" s="168">
        <f>K25*J25</f>
        <v>10.036799999999999</v>
      </c>
      <c r="N25" s="147">
        <f t="shared" ref="N25:N41" si="0">L25-H25</f>
        <v>0</v>
      </c>
      <c r="O25" s="170">
        <f t="shared" ref="O25:O41" si="1">IF((H25)=0,"",(N25/H25))</f>
        <v>0</v>
      </c>
      <c r="Q25" s="169">
        <v>1.78E-2</v>
      </c>
      <c r="R25" s="152">
        <f>$G25</f>
        <v>738</v>
      </c>
      <c r="S25" s="168">
        <f>R25*Q25</f>
        <v>13.1364</v>
      </c>
      <c r="U25" s="147">
        <f t="shared" ref="U25:U49" si="2">S25-L25</f>
        <v>3.0996000000000006</v>
      </c>
      <c r="V25" s="170">
        <f t="shared" ref="V25:V49" si="3">IF((L25)=0,"",(U25/L25))</f>
        <v>0.30882352941176477</v>
      </c>
      <c r="X25" s="169">
        <v>1.8200000000000001E-2</v>
      </c>
      <c r="Y25" s="152">
        <f>$G25</f>
        <v>738</v>
      </c>
      <c r="Z25" s="168">
        <f>Y25*X25</f>
        <v>13.431600000000001</v>
      </c>
      <c r="AB25" s="169">
        <f>'App. 2-Z_Tariff 2018'!$D$208</f>
        <v>1.8800000000000001E-2</v>
      </c>
      <c r="AC25" s="152">
        <f>$G25</f>
        <v>738</v>
      </c>
      <c r="AD25" s="168">
        <f>AC25*AB25</f>
        <v>13.874400000000001</v>
      </c>
      <c r="AF25" s="147">
        <f t="shared" ref="AF25:AF49" si="4">AD25-Z25</f>
        <v>0.44280000000000008</v>
      </c>
      <c r="AG25" s="170">
        <f t="shared" ref="AG25:AG49" si="5">IF((Z25)=0,"",(AF25/Z25))</f>
        <v>3.2967032967032968E-2</v>
      </c>
      <c r="AI25" s="147">
        <f t="shared" ref="AI25:AI49" si="6">AD25-AZ25</f>
        <v>-0.51659999999999862</v>
      </c>
      <c r="AJ25" s="170">
        <f t="shared" ref="AJ25:AJ49" si="7">IF((AD25)=0,"",(AI25/AD25))</f>
        <v>-3.7234042553191384E-2</v>
      </c>
      <c r="AL25" s="169">
        <f>'App. 2-Z_Tariff 2019'!$D$191</f>
        <v>1.9599999999999999E-2</v>
      </c>
      <c r="AM25" s="152">
        <f>$G25</f>
        <v>738</v>
      </c>
      <c r="AN25" s="168">
        <f>AM25*AL25</f>
        <v>14.4648</v>
      </c>
      <c r="AP25" s="147">
        <f t="shared" ref="AP25:AP49" si="8">AN25-AD25</f>
        <v>0.59039999999999893</v>
      </c>
      <c r="AQ25" s="170">
        <f t="shared" ref="AQ25:AQ49" si="9">IF((AD25)=0,"",(AP25/AD25))</f>
        <v>4.2553191489361618E-2</v>
      </c>
      <c r="AS25" s="147">
        <f t="shared" ref="AS25:AS49" si="10">AN25-BD25</f>
        <v>-0.36899999999999977</v>
      </c>
      <c r="AT25" s="170">
        <f t="shared" ref="AT25:AT49" si="11">IF((AN25)=0,"",(AS25/AN25))</f>
        <v>-2.5510204081632636E-2</v>
      </c>
      <c r="AX25" s="169">
        <v>1.95E-2</v>
      </c>
      <c r="AY25" s="152">
        <f>$G25</f>
        <v>738</v>
      </c>
      <c r="AZ25" s="168">
        <f>AY25*AX25</f>
        <v>14.391</v>
      </c>
      <c r="BB25" s="169">
        <v>2.01E-2</v>
      </c>
      <c r="BC25" s="152">
        <f>$G25</f>
        <v>738</v>
      </c>
      <c r="BD25" s="168">
        <f>BC25*BB25</f>
        <v>14.8338</v>
      </c>
    </row>
    <row r="26" spans="2:56" s="6" customFormat="1" hidden="1" x14ac:dyDescent="0.35">
      <c r="B26" s="226" t="str">
        <f>'App.2-W_(Resi)'!B28</f>
        <v>2015 Oct-Dec Recovery</v>
      </c>
      <c r="D26" s="28" t="s">
        <v>15</v>
      </c>
      <c r="E26" s="27"/>
      <c r="F26" s="169"/>
      <c r="G26" s="152"/>
      <c r="H26" s="168"/>
      <c r="J26" s="169">
        <v>0</v>
      </c>
      <c r="K26" s="152">
        <v>1</v>
      </c>
      <c r="L26" s="168">
        <f>K26*J26</f>
        <v>0</v>
      </c>
      <c r="N26" s="147">
        <f t="shared" si="0"/>
        <v>0</v>
      </c>
      <c r="O26" s="170" t="str">
        <f t="shared" si="1"/>
        <v/>
      </c>
      <c r="Q26" s="169">
        <v>0.48</v>
      </c>
      <c r="R26" s="152">
        <v>1</v>
      </c>
      <c r="S26" s="168">
        <f>R26*Q26</f>
        <v>0.48</v>
      </c>
      <c r="U26" s="147">
        <f t="shared" si="2"/>
        <v>0.48</v>
      </c>
      <c r="V26" s="170" t="str">
        <f t="shared" si="3"/>
        <v/>
      </c>
      <c r="X26" s="169">
        <v>0</v>
      </c>
      <c r="Y26" s="152">
        <v>1</v>
      </c>
      <c r="Z26" s="168">
        <f>Y26*X26</f>
        <v>0</v>
      </c>
      <c r="AB26" s="169"/>
      <c r="AC26" s="152">
        <v>1</v>
      </c>
      <c r="AD26" s="168">
        <f>AC26*AB26</f>
        <v>0</v>
      </c>
      <c r="AF26" s="147">
        <f t="shared" si="4"/>
        <v>0</v>
      </c>
      <c r="AG26" s="225" t="str">
        <f t="shared" si="5"/>
        <v/>
      </c>
      <c r="AI26" s="147">
        <f t="shared" si="6"/>
        <v>0</v>
      </c>
      <c r="AJ26" s="225" t="str">
        <f t="shared" si="7"/>
        <v/>
      </c>
      <c r="AL26" s="169"/>
      <c r="AM26" s="152">
        <v>1</v>
      </c>
      <c r="AN26" s="168">
        <f>AM26*AL26</f>
        <v>0</v>
      </c>
      <c r="AP26" s="147">
        <f t="shared" si="8"/>
        <v>0</v>
      </c>
      <c r="AQ26" s="225" t="str">
        <f t="shared" si="9"/>
        <v/>
      </c>
      <c r="AS26" s="147">
        <f t="shared" si="10"/>
        <v>0</v>
      </c>
      <c r="AT26" s="225" t="str">
        <f t="shared" si="11"/>
        <v/>
      </c>
      <c r="AX26" s="169">
        <v>0</v>
      </c>
      <c r="AY26" s="152">
        <v>1</v>
      </c>
      <c r="AZ26" s="168">
        <f>AY26*AX26</f>
        <v>0</v>
      </c>
      <c r="BB26" s="169">
        <v>0</v>
      </c>
      <c r="BC26" s="152">
        <v>1</v>
      </c>
      <c r="BD26" s="168">
        <f>BC26*BB26</f>
        <v>0</v>
      </c>
    </row>
    <row r="27" spans="2:56" s="7" customFormat="1" ht="13.15" x14ac:dyDescent="0.35">
      <c r="B27" s="189" t="s">
        <v>50</v>
      </c>
      <c r="C27" s="165"/>
      <c r="D27" s="188"/>
      <c r="E27" s="165"/>
      <c r="F27" s="187"/>
      <c r="G27" s="186"/>
      <c r="H27" s="183">
        <f>SUM(H23:H26)</f>
        <v>13.376799999999999</v>
      </c>
      <c r="I27" s="172"/>
      <c r="J27" s="185"/>
      <c r="K27" s="184"/>
      <c r="L27" s="183">
        <f>SUM(L23:L26)</f>
        <v>13.376799999999999</v>
      </c>
      <c r="M27" s="172"/>
      <c r="N27" s="161">
        <f t="shared" si="0"/>
        <v>0</v>
      </c>
      <c r="O27" s="160">
        <f t="shared" si="1"/>
        <v>0</v>
      </c>
      <c r="Q27" s="185"/>
      <c r="R27" s="184"/>
      <c r="S27" s="183">
        <f>SUM(S23:S26)</f>
        <v>17.9739</v>
      </c>
      <c r="T27" s="172"/>
      <c r="U27" s="161">
        <f t="shared" si="2"/>
        <v>4.5971000000000011</v>
      </c>
      <c r="V27" s="160">
        <f t="shared" si="3"/>
        <v>0.34366216135398608</v>
      </c>
      <c r="X27" s="185"/>
      <c r="Y27" s="184"/>
      <c r="Z27" s="183">
        <f>SUM(Z23:Z26)</f>
        <v>17.884399999999999</v>
      </c>
      <c r="AA27" s="172"/>
      <c r="AB27" s="185"/>
      <c r="AC27" s="184"/>
      <c r="AD27" s="183">
        <f>SUM(AD23:AD26)</f>
        <v>18.476700000000001</v>
      </c>
      <c r="AE27" s="172"/>
      <c r="AF27" s="161">
        <f t="shared" si="4"/>
        <v>0.5923000000000016</v>
      </c>
      <c r="AG27" s="160">
        <f t="shared" si="5"/>
        <v>3.3118248305786135E-2</v>
      </c>
      <c r="AI27" s="161">
        <f t="shared" si="6"/>
        <v>-0.68529999999999802</v>
      </c>
      <c r="AJ27" s="160">
        <f t="shared" si="7"/>
        <v>-3.70899565398582E-2</v>
      </c>
      <c r="AL27" s="185"/>
      <c r="AM27" s="184"/>
      <c r="AN27" s="183">
        <f>SUM(AN23:AN26)</f>
        <v>19.249000000000002</v>
      </c>
      <c r="AO27" s="172"/>
      <c r="AP27" s="161">
        <f t="shared" si="8"/>
        <v>0.77230000000000132</v>
      </c>
      <c r="AQ27" s="160">
        <f t="shared" si="9"/>
        <v>4.1798589574978284E-2</v>
      </c>
      <c r="AS27" s="161">
        <f t="shared" si="10"/>
        <v>-0.5119999999999969</v>
      </c>
      <c r="AT27" s="160">
        <f t="shared" si="11"/>
        <v>-2.6598784352433728E-2</v>
      </c>
      <c r="AX27" s="185"/>
      <c r="AY27" s="184"/>
      <c r="AZ27" s="183">
        <f>SUM(AZ23:AZ26)</f>
        <v>19.161999999999999</v>
      </c>
      <c r="BA27" s="172"/>
      <c r="BB27" s="185"/>
      <c r="BC27" s="184"/>
      <c r="BD27" s="183">
        <f>SUM(BD23:BD26)</f>
        <v>19.760999999999999</v>
      </c>
    </row>
    <row r="28" spans="2:56" s="6" customFormat="1" ht="25.5" hidden="1" x14ac:dyDescent="0.35">
      <c r="B28" s="180" t="s">
        <v>49</v>
      </c>
      <c r="D28" s="28" t="s">
        <v>13</v>
      </c>
      <c r="E28" s="27"/>
      <c r="F28" s="169">
        <v>2.0000000000000001E-4</v>
      </c>
      <c r="G28" s="152">
        <f t="shared" ref="G28:G34" si="12">$D$19</f>
        <v>738</v>
      </c>
      <c r="H28" s="168">
        <f t="shared" ref="H28:H35" si="13">G28*F28</f>
        <v>0.14760000000000001</v>
      </c>
      <c r="J28" s="169">
        <v>2.0000000000000001E-4</v>
      </c>
      <c r="K28" s="152">
        <f t="shared" ref="K28:K34" si="14">$G28</f>
        <v>738</v>
      </c>
      <c r="L28" s="168">
        <f t="shared" ref="L28:L35" si="15">K28*J28</f>
        <v>0.14760000000000001</v>
      </c>
      <c r="N28" s="147">
        <f t="shared" si="0"/>
        <v>0</v>
      </c>
      <c r="O28" s="170">
        <f t="shared" si="1"/>
        <v>0</v>
      </c>
      <c r="Q28" s="169">
        <v>0</v>
      </c>
      <c r="R28" s="152">
        <f t="shared" ref="R28:R34" si="16">$G28</f>
        <v>738</v>
      </c>
      <c r="S28" s="168">
        <f t="shared" ref="S28:S35" si="17">R28*Q28</f>
        <v>0</v>
      </c>
      <c r="U28" s="147">
        <f t="shared" si="2"/>
        <v>-0.14760000000000001</v>
      </c>
      <c r="V28" s="170">
        <f t="shared" si="3"/>
        <v>-1</v>
      </c>
      <c r="X28" s="169">
        <v>0</v>
      </c>
      <c r="Y28" s="152">
        <f t="shared" ref="Y28:Y34" si="18">$G28</f>
        <v>738</v>
      </c>
      <c r="Z28" s="168">
        <f t="shared" ref="Z28:Z35" si="19">Y28*X28</f>
        <v>0</v>
      </c>
      <c r="AB28" s="169">
        <v>0</v>
      </c>
      <c r="AC28" s="152">
        <f t="shared" ref="AC28:AC34" si="20">$G28</f>
        <v>738</v>
      </c>
      <c r="AD28" s="168">
        <f t="shared" ref="AD28:AD35" si="21">AC28*AB28</f>
        <v>0</v>
      </c>
      <c r="AF28" s="147">
        <f t="shared" si="4"/>
        <v>0</v>
      </c>
      <c r="AG28" s="170" t="str">
        <f t="shared" si="5"/>
        <v/>
      </c>
      <c r="AI28" s="147">
        <f t="shared" si="6"/>
        <v>0</v>
      </c>
      <c r="AJ28" s="170" t="str">
        <f t="shared" si="7"/>
        <v/>
      </c>
      <c r="AL28" s="169">
        <v>0</v>
      </c>
      <c r="AM28" s="152">
        <f t="shared" ref="AM28:AM34" si="22">$G28</f>
        <v>738</v>
      </c>
      <c r="AN28" s="168">
        <f t="shared" ref="AN28:AN35" si="23">AM28*AL28</f>
        <v>0</v>
      </c>
      <c r="AP28" s="147">
        <f t="shared" si="8"/>
        <v>0</v>
      </c>
      <c r="AQ28" s="170" t="str">
        <f t="shared" si="9"/>
        <v/>
      </c>
      <c r="AS28" s="147">
        <f t="shared" si="10"/>
        <v>0</v>
      </c>
      <c r="AT28" s="170" t="str">
        <f t="shared" si="11"/>
        <v/>
      </c>
      <c r="AX28" s="169">
        <f t="shared" ref="AX28:AX33" si="24">X28</f>
        <v>0</v>
      </c>
      <c r="AY28" s="152">
        <f t="shared" ref="AY28:AY34" si="25">$G28</f>
        <v>738</v>
      </c>
      <c r="AZ28" s="168">
        <f t="shared" ref="AZ28:AZ35" si="26">AY28*AX28</f>
        <v>0</v>
      </c>
      <c r="BB28" s="169">
        <f t="shared" ref="BB28:BB33" si="27">AX28</f>
        <v>0</v>
      </c>
      <c r="BC28" s="152">
        <f t="shared" ref="BC28:BC34" si="28">$G28</f>
        <v>738</v>
      </c>
      <c r="BD28" s="168">
        <f t="shared" ref="BD28:BD35" si="29">BC28*BB28</f>
        <v>0</v>
      </c>
    </row>
    <row r="29" spans="2:56" s="6" customFormat="1" ht="25.5" x14ac:dyDescent="0.35">
      <c r="B29" s="180" t="s">
        <v>46</v>
      </c>
      <c r="D29" s="28" t="s">
        <v>13</v>
      </c>
      <c r="E29" s="27"/>
      <c r="F29" s="169"/>
      <c r="G29" s="152">
        <f t="shared" si="12"/>
        <v>738</v>
      </c>
      <c r="H29" s="168">
        <f t="shared" si="13"/>
        <v>0</v>
      </c>
      <c r="I29" s="179"/>
      <c r="J29" s="169"/>
      <c r="K29" s="152">
        <f t="shared" si="14"/>
        <v>738</v>
      </c>
      <c r="L29" s="168">
        <f t="shared" si="15"/>
        <v>0</v>
      </c>
      <c r="M29" s="178"/>
      <c r="N29" s="147">
        <f t="shared" si="0"/>
        <v>0</v>
      </c>
      <c r="O29" s="170" t="str">
        <f t="shared" si="1"/>
        <v/>
      </c>
      <c r="Q29" s="169">
        <v>6.2668691405646604E-4</v>
      </c>
      <c r="R29" s="152">
        <f t="shared" si="16"/>
        <v>738</v>
      </c>
      <c r="S29" s="168">
        <f t="shared" si="17"/>
        <v>0.46249494257367196</v>
      </c>
      <c r="T29" s="178"/>
      <c r="U29" s="147">
        <f t="shared" si="2"/>
        <v>0.46249494257367196</v>
      </c>
      <c r="V29" s="170" t="str">
        <f t="shared" si="3"/>
        <v/>
      </c>
      <c r="X29" s="169">
        <f>Q29</f>
        <v>6.2668691405646604E-4</v>
      </c>
      <c r="Y29" s="152">
        <f t="shared" si="18"/>
        <v>738</v>
      </c>
      <c r="Z29" s="168">
        <f t="shared" si="19"/>
        <v>0.46249494257367196</v>
      </c>
      <c r="AA29" s="178"/>
      <c r="AB29" s="169">
        <f>X29</f>
        <v>6.2668691405646604E-4</v>
      </c>
      <c r="AC29" s="152">
        <f t="shared" si="20"/>
        <v>738</v>
      </c>
      <c r="AD29" s="168">
        <f t="shared" si="21"/>
        <v>0.46249494257367196</v>
      </c>
      <c r="AE29" s="178"/>
      <c r="AF29" s="147">
        <f t="shared" si="4"/>
        <v>0</v>
      </c>
      <c r="AG29" s="170">
        <f t="shared" si="5"/>
        <v>0</v>
      </c>
      <c r="AI29" s="147">
        <f t="shared" si="6"/>
        <v>0</v>
      </c>
      <c r="AJ29" s="170">
        <f t="shared" si="7"/>
        <v>0</v>
      </c>
      <c r="AL29" s="169">
        <f>AB29</f>
        <v>6.2668691405646604E-4</v>
      </c>
      <c r="AM29" s="152">
        <f t="shared" si="22"/>
        <v>738</v>
      </c>
      <c r="AN29" s="168">
        <f t="shared" si="23"/>
        <v>0.46249494257367196</v>
      </c>
      <c r="AO29" s="178"/>
      <c r="AP29" s="147">
        <f t="shared" si="8"/>
        <v>0</v>
      </c>
      <c r="AQ29" s="170">
        <f t="shared" si="9"/>
        <v>0</v>
      </c>
      <c r="AS29" s="147">
        <f t="shared" si="10"/>
        <v>0</v>
      </c>
      <c r="AT29" s="170">
        <f t="shared" si="11"/>
        <v>0</v>
      </c>
      <c r="AX29" s="169">
        <f t="shared" si="24"/>
        <v>6.2668691405646604E-4</v>
      </c>
      <c r="AY29" s="152">
        <f t="shared" si="25"/>
        <v>738</v>
      </c>
      <c r="AZ29" s="168">
        <f t="shared" si="26"/>
        <v>0.46249494257367196</v>
      </c>
      <c r="BA29" s="178"/>
      <c r="BB29" s="169">
        <f t="shared" si="27"/>
        <v>6.2668691405646604E-4</v>
      </c>
      <c r="BC29" s="152">
        <f t="shared" si="28"/>
        <v>738</v>
      </c>
      <c r="BD29" s="168">
        <f t="shared" si="29"/>
        <v>0.46249494257367196</v>
      </c>
    </row>
    <row r="30" spans="2:56" s="6" customFormat="1" ht="25.5" x14ac:dyDescent="0.35">
      <c r="B30" s="180" t="s">
        <v>47</v>
      </c>
      <c r="D30" s="28" t="s">
        <v>13</v>
      </c>
      <c r="E30" s="27"/>
      <c r="F30" s="169"/>
      <c r="G30" s="152">
        <f t="shared" si="12"/>
        <v>738</v>
      </c>
      <c r="H30" s="168">
        <f t="shared" si="13"/>
        <v>0</v>
      </c>
      <c r="I30" s="179"/>
      <c r="J30" s="169"/>
      <c r="K30" s="152">
        <f t="shared" si="14"/>
        <v>738</v>
      </c>
      <c r="L30" s="168">
        <f t="shared" si="15"/>
        <v>0</v>
      </c>
      <c r="M30" s="178"/>
      <c r="N30" s="147">
        <f t="shared" si="0"/>
        <v>0</v>
      </c>
      <c r="O30" s="170" t="str">
        <f t="shared" si="1"/>
        <v/>
      </c>
      <c r="Q30" s="169">
        <v>1.3438667907529872E-3</v>
      </c>
      <c r="R30" s="152">
        <f t="shared" si="16"/>
        <v>738</v>
      </c>
      <c r="S30" s="168">
        <f t="shared" si="17"/>
        <v>0.9917736915757045</v>
      </c>
      <c r="T30" s="178"/>
      <c r="U30" s="147">
        <f t="shared" si="2"/>
        <v>0.9917736915757045</v>
      </c>
      <c r="V30" s="170" t="str">
        <f t="shared" si="3"/>
        <v/>
      </c>
      <c r="X30" s="169">
        <f>Q30</f>
        <v>1.3438667907529872E-3</v>
      </c>
      <c r="Y30" s="152">
        <f t="shared" si="18"/>
        <v>738</v>
      </c>
      <c r="Z30" s="168">
        <f t="shared" si="19"/>
        <v>0.9917736915757045</v>
      </c>
      <c r="AA30" s="178"/>
      <c r="AB30" s="169">
        <f>X30</f>
        <v>1.3438667907529872E-3</v>
      </c>
      <c r="AC30" s="152">
        <f t="shared" si="20"/>
        <v>738</v>
      </c>
      <c r="AD30" s="168">
        <f t="shared" si="21"/>
        <v>0.9917736915757045</v>
      </c>
      <c r="AE30" s="178"/>
      <c r="AF30" s="147">
        <f t="shared" si="4"/>
        <v>0</v>
      </c>
      <c r="AG30" s="170">
        <f t="shared" si="5"/>
        <v>0</v>
      </c>
      <c r="AI30" s="147">
        <f t="shared" si="6"/>
        <v>0</v>
      </c>
      <c r="AJ30" s="170">
        <f t="shared" si="7"/>
        <v>0</v>
      </c>
      <c r="AL30" s="169">
        <f>AB30</f>
        <v>1.3438667907529872E-3</v>
      </c>
      <c r="AM30" s="152">
        <f t="shared" si="22"/>
        <v>738</v>
      </c>
      <c r="AN30" s="168">
        <f t="shared" si="23"/>
        <v>0.9917736915757045</v>
      </c>
      <c r="AO30" s="178"/>
      <c r="AP30" s="147">
        <f t="shared" si="8"/>
        <v>0</v>
      </c>
      <c r="AQ30" s="170">
        <f t="shared" si="9"/>
        <v>0</v>
      </c>
      <c r="AS30" s="147">
        <f t="shared" si="10"/>
        <v>0</v>
      </c>
      <c r="AT30" s="170">
        <f t="shared" si="11"/>
        <v>0</v>
      </c>
      <c r="AX30" s="169">
        <f t="shared" si="24"/>
        <v>1.3438667907529872E-3</v>
      </c>
      <c r="AY30" s="152">
        <f t="shared" si="25"/>
        <v>738</v>
      </c>
      <c r="AZ30" s="168">
        <f t="shared" si="26"/>
        <v>0.9917736915757045</v>
      </c>
      <c r="BA30" s="178"/>
      <c r="BB30" s="169">
        <f t="shared" si="27"/>
        <v>1.3438667907529872E-3</v>
      </c>
      <c r="BC30" s="152">
        <f t="shared" si="28"/>
        <v>738</v>
      </c>
      <c r="BD30" s="168">
        <f t="shared" si="29"/>
        <v>0.9917736915757045</v>
      </c>
    </row>
    <row r="31" spans="2:56" s="6" customFormat="1" ht="38.25" x14ac:dyDescent="0.35">
      <c r="B31" s="180" t="str">
        <f>'App.2-W_(Resi)'!B31</f>
        <v>Deferral &amp; Variance Accounts Disposition Rate Rider for Group 2 DVAs (2015)</v>
      </c>
      <c r="D31" s="28" t="s">
        <v>13</v>
      </c>
      <c r="E31" s="27"/>
      <c r="F31" s="169"/>
      <c r="G31" s="152">
        <f t="shared" si="12"/>
        <v>738</v>
      </c>
      <c r="H31" s="168">
        <f t="shared" si="13"/>
        <v>0</v>
      </c>
      <c r="I31" s="179"/>
      <c r="J31" s="169"/>
      <c r="K31" s="152">
        <f t="shared" si="14"/>
        <v>738</v>
      </c>
      <c r="L31" s="168">
        <f t="shared" si="15"/>
        <v>0</v>
      </c>
      <c r="M31" s="178"/>
      <c r="N31" s="147">
        <f t="shared" si="0"/>
        <v>0</v>
      </c>
      <c r="O31" s="170" t="str">
        <f t="shared" si="1"/>
        <v/>
      </c>
      <c r="Q31" s="169">
        <v>7.2142832331430627E-5</v>
      </c>
      <c r="R31" s="152">
        <f t="shared" si="16"/>
        <v>738</v>
      </c>
      <c r="S31" s="168">
        <f t="shared" si="17"/>
        <v>5.3241410260595805E-2</v>
      </c>
      <c r="T31" s="178"/>
      <c r="U31" s="147">
        <f t="shared" si="2"/>
        <v>5.3241410260595805E-2</v>
      </c>
      <c r="V31" s="170" t="str">
        <f t="shared" si="3"/>
        <v/>
      </c>
      <c r="X31" s="169">
        <f>Q31</f>
        <v>7.2142832331430627E-5</v>
      </c>
      <c r="Y31" s="152">
        <f t="shared" si="18"/>
        <v>738</v>
      </c>
      <c r="Z31" s="168">
        <f t="shared" si="19"/>
        <v>5.3241410260595805E-2</v>
      </c>
      <c r="AA31" s="178"/>
      <c r="AB31" s="169">
        <f>X31</f>
        <v>7.2142832331430627E-5</v>
      </c>
      <c r="AC31" s="152">
        <f t="shared" si="20"/>
        <v>738</v>
      </c>
      <c r="AD31" s="168">
        <f t="shared" si="21"/>
        <v>5.3241410260595805E-2</v>
      </c>
      <c r="AE31" s="178"/>
      <c r="AF31" s="147">
        <f t="shared" si="4"/>
        <v>0</v>
      </c>
      <c r="AG31" s="170">
        <f t="shared" si="5"/>
        <v>0</v>
      </c>
      <c r="AI31" s="147">
        <f t="shared" si="6"/>
        <v>0</v>
      </c>
      <c r="AJ31" s="170">
        <f t="shared" si="7"/>
        <v>0</v>
      </c>
      <c r="AL31" s="169">
        <f>AB31</f>
        <v>7.2142832331430627E-5</v>
      </c>
      <c r="AM31" s="152">
        <f t="shared" si="22"/>
        <v>738</v>
      </c>
      <c r="AN31" s="168">
        <f t="shared" si="23"/>
        <v>5.3241410260595805E-2</v>
      </c>
      <c r="AO31" s="178"/>
      <c r="AP31" s="147">
        <f t="shared" si="8"/>
        <v>0</v>
      </c>
      <c r="AQ31" s="170">
        <f t="shared" si="9"/>
        <v>0</v>
      </c>
      <c r="AS31" s="147">
        <f t="shared" si="10"/>
        <v>0</v>
      </c>
      <c r="AT31" s="170">
        <f t="shared" si="11"/>
        <v>0</v>
      </c>
      <c r="AX31" s="169">
        <f t="shared" si="24"/>
        <v>7.2142832331430627E-5</v>
      </c>
      <c r="AY31" s="152">
        <f t="shared" si="25"/>
        <v>738</v>
      </c>
      <c r="AZ31" s="168">
        <f t="shared" si="26"/>
        <v>5.3241410260595805E-2</v>
      </c>
      <c r="BA31" s="178"/>
      <c r="BB31" s="169">
        <f t="shared" si="27"/>
        <v>7.2142832331430627E-5</v>
      </c>
      <c r="BC31" s="152">
        <f t="shared" si="28"/>
        <v>738</v>
      </c>
      <c r="BD31" s="168">
        <f t="shared" si="29"/>
        <v>5.3241410260595805E-2</v>
      </c>
    </row>
    <row r="32" spans="2:56" s="6" customFormat="1" ht="25.5" x14ac:dyDescent="0.35">
      <c r="B32" s="180" t="s">
        <v>45</v>
      </c>
      <c r="D32" s="28" t="s">
        <v>13</v>
      </c>
      <c r="E32" s="27"/>
      <c r="F32" s="169"/>
      <c r="G32" s="152">
        <f t="shared" si="12"/>
        <v>738</v>
      </c>
      <c r="H32" s="168">
        <f t="shared" si="13"/>
        <v>0</v>
      </c>
      <c r="I32" s="179"/>
      <c r="J32" s="169"/>
      <c r="K32" s="152">
        <f t="shared" si="14"/>
        <v>738</v>
      </c>
      <c r="L32" s="168">
        <f t="shared" si="15"/>
        <v>0</v>
      </c>
      <c r="M32" s="178"/>
      <c r="N32" s="147">
        <f t="shared" si="0"/>
        <v>0</v>
      </c>
      <c r="O32" s="170" t="str">
        <f t="shared" si="1"/>
        <v/>
      </c>
      <c r="Q32" s="169">
        <v>1.3438667907529872E-3</v>
      </c>
      <c r="R32" s="152">
        <f t="shared" si="16"/>
        <v>738</v>
      </c>
      <c r="S32" s="168">
        <f t="shared" si="17"/>
        <v>0.9917736915757045</v>
      </c>
      <c r="T32" s="178"/>
      <c r="U32" s="147">
        <f t="shared" si="2"/>
        <v>0.9917736915757045</v>
      </c>
      <c r="V32" s="170" t="str">
        <f t="shared" si="3"/>
        <v/>
      </c>
      <c r="X32" s="169">
        <v>0</v>
      </c>
      <c r="Y32" s="152">
        <f t="shared" si="18"/>
        <v>738</v>
      </c>
      <c r="Z32" s="168">
        <f t="shared" si="19"/>
        <v>0</v>
      </c>
      <c r="AA32" s="178"/>
      <c r="AB32" s="169">
        <f>'App. 2-Z_Tariff 2018'!D212+'App. 2-Z_Tariff 2018'!D214</f>
        <v>-1.8E-3</v>
      </c>
      <c r="AC32" s="152">
        <f t="shared" si="20"/>
        <v>738</v>
      </c>
      <c r="AD32" s="168">
        <f t="shared" si="21"/>
        <v>-1.3284</v>
      </c>
      <c r="AE32" s="178"/>
      <c r="AF32" s="147">
        <f t="shared" si="4"/>
        <v>-1.3284</v>
      </c>
      <c r="AG32" s="170" t="str">
        <f t="shared" si="5"/>
        <v/>
      </c>
      <c r="AI32" s="147">
        <f t="shared" si="6"/>
        <v>-1.3284</v>
      </c>
      <c r="AJ32" s="170">
        <f t="shared" si="7"/>
        <v>1</v>
      </c>
      <c r="AL32" s="169"/>
      <c r="AM32" s="152">
        <f t="shared" si="22"/>
        <v>738</v>
      </c>
      <c r="AN32" s="168">
        <f t="shared" si="23"/>
        <v>0</v>
      </c>
      <c r="AO32" s="178"/>
      <c r="AP32" s="147">
        <f t="shared" si="8"/>
        <v>1.3284</v>
      </c>
      <c r="AQ32" s="224">
        <f t="shared" si="9"/>
        <v>-1</v>
      </c>
      <c r="AS32" s="147">
        <f t="shared" si="10"/>
        <v>0</v>
      </c>
      <c r="AT32" s="170" t="str">
        <f t="shared" si="11"/>
        <v/>
      </c>
      <c r="AX32" s="169">
        <f t="shared" si="24"/>
        <v>0</v>
      </c>
      <c r="AY32" s="152">
        <f t="shared" si="25"/>
        <v>738</v>
      </c>
      <c r="AZ32" s="168">
        <f t="shared" si="26"/>
        <v>0</v>
      </c>
      <c r="BA32" s="178"/>
      <c r="BB32" s="169">
        <f t="shared" si="27"/>
        <v>0</v>
      </c>
      <c r="BC32" s="152">
        <f t="shared" si="28"/>
        <v>738</v>
      </c>
      <c r="BD32" s="168">
        <f t="shared" si="29"/>
        <v>0</v>
      </c>
    </row>
    <row r="33" spans="2:56" s="6" customFormat="1" ht="25.5" x14ac:dyDescent="0.35">
      <c r="B33" s="180" t="s">
        <v>44</v>
      </c>
      <c r="D33" s="28" t="s">
        <v>13</v>
      </c>
      <c r="E33" s="27"/>
      <c r="F33" s="169"/>
      <c r="G33" s="152">
        <f t="shared" si="12"/>
        <v>738</v>
      </c>
      <c r="H33" s="168">
        <f t="shared" si="13"/>
        <v>0</v>
      </c>
      <c r="I33" s="179"/>
      <c r="J33" s="169"/>
      <c r="K33" s="152">
        <f t="shared" si="14"/>
        <v>738</v>
      </c>
      <c r="L33" s="168">
        <f t="shared" si="15"/>
        <v>0</v>
      </c>
      <c r="M33" s="178"/>
      <c r="N33" s="147">
        <f t="shared" si="0"/>
        <v>0</v>
      </c>
      <c r="O33" s="170" t="str">
        <f t="shared" si="1"/>
        <v/>
      </c>
      <c r="Q33" s="169">
        <v>7.2142832331430627E-5</v>
      </c>
      <c r="R33" s="152">
        <f t="shared" si="16"/>
        <v>738</v>
      </c>
      <c r="S33" s="168">
        <f t="shared" si="17"/>
        <v>5.3241410260595805E-2</v>
      </c>
      <c r="T33" s="178"/>
      <c r="U33" s="147">
        <f t="shared" si="2"/>
        <v>5.3241410260595805E-2</v>
      </c>
      <c r="V33" s="170" t="str">
        <f t="shared" si="3"/>
        <v/>
      </c>
      <c r="X33" s="169">
        <v>0</v>
      </c>
      <c r="Y33" s="152">
        <f t="shared" si="18"/>
        <v>738</v>
      </c>
      <c r="Z33" s="168">
        <f t="shared" si="19"/>
        <v>0</v>
      </c>
      <c r="AA33" s="178"/>
      <c r="AB33" s="169">
        <f>'App. 2-Z_Tariff 2018'!D213</f>
        <v>-1.9E-3</v>
      </c>
      <c r="AC33" s="152">
        <f t="shared" si="20"/>
        <v>738</v>
      </c>
      <c r="AD33" s="168">
        <f t="shared" si="21"/>
        <v>-1.4021999999999999</v>
      </c>
      <c r="AE33" s="178"/>
      <c r="AF33" s="147">
        <f t="shared" si="4"/>
        <v>-1.4021999999999999</v>
      </c>
      <c r="AG33" s="170" t="str">
        <f t="shared" si="5"/>
        <v/>
      </c>
      <c r="AI33" s="147">
        <f t="shared" si="6"/>
        <v>-1.4021999999999999</v>
      </c>
      <c r="AJ33" s="170">
        <f t="shared" si="7"/>
        <v>1</v>
      </c>
      <c r="AL33" s="169"/>
      <c r="AM33" s="152">
        <f t="shared" si="22"/>
        <v>738</v>
      </c>
      <c r="AN33" s="168">
        <f t="shared" si="23"/>
        <v>0</v>
      </c>
      <c r="AO33" s="178"/>
      <c r="AP33" s="147">
        <f t="shared" si="8"/>
        <v>1.4021999999999999</v>
      </c>
      <c r="AQ33" s="224">
        <f t="shared" si="9"/>
        <v>-1</v>
      </c>
      <c r="AS33" s="147">
        <f t="shared" si="10"/>
        <v>0</v>
      </c>
      <c r="AT33" s="170" t="str">
        <f t="shared" si="11"/>
        <v/>
      </c>
      <c r="AX33" s="169">
        <f t="shared" si="24"/>
        <v>0</v>
      </c>
      <c r="AY33" s="152">
        <f t="shared" si="25"/>
        <v>738</v>
      </c>
      <c r="AZ33" s="168">
        <f t="shared" si="26"/>
        <v>0</v>
      </c>
      <c r="BA33" s="178"/>
      <c r="BB33" s="169">
        <f t="shared" si="27"/>
        <v>0</v>
      </c>
      <c r="BC33" s="152">
        <f t="shared" si="28"/>
        <v>738</v>
      </c>
      <c r="BD33" s="168">
        <f t="shared" si="29"/>
        <v>0</v>
      </c>
    </row>
    <row r="34" spans="2:56" s="6" customFormat="1" x14ac:dyDescent="0.35">
      <c r="B34" s="148" t="s">
        <v>43</v>
      </c>
      <c r="D34" s="28" t="s">
        <v>13</v>
      </c>
      <c r="E34" s="27"/>
      <c r="F34" s="169"/>
      <c r="G34" s="152">
        <f t="shared" si="12"/>
        <v>738</v>
      </c>
      <c r="H34" s="168">
        <f t="shared" si="13"/>
        <v>0</v>
      </c>
      <c r="J34" s="169"/>
      <c r="K34" s="152">
        <f t="shared" si="14"/>
        <v>738</v>
      </c>
      <c r="L34" s="168">
        <f t="shared" si="15"/>
        <v>0</v>
      </c>
      <c r="N34" s="147">
        <f t="shared" si="0"/>
        <v>0</v>
      </c>
      <c r="O34" s="170" t="str">
        <f t="shared" si="1"/>
        <v/>
      </c>
      <c r="Q34" s="169"/>
      <c r="R34" s="152">
        <f t="shared" si="16"/>
        <v>738</v>
      </c>
      <c r="S34" s="168">
        <f t="shared" si="17"/>
        <v>0</v>
      </c>
      <c r="U34" s="147">
        <f t="shared" si="2"/>
        <v>0</v>
      </c>
      <c r="V34" s="170" t="str">
        <f t="shared" si="3"/>
        <v/>
      </c>
      <c r="X34" s="169"/>
      <c r="Y34" s="152">
        <f t="shared" si="18"/>
        <v>738</v>
      </c>
      <c r="Z34" s="168">
        <f t="shared" si="19"/>
        <v>0</v>
      </c>
      <c r="AB34" s="169"/>
      <c r="AC34" s="152">
        <f t="shared" si="20"/>
        <v>738</v>
      </c>
      <c r="AD34" s="168">
        <f t="shared" si="21"/>
        <v>0</v>
      </c>
      <c r="AF34" s="147">
        <f t="shared" si="4"/>
        <v>0</v>
      </c>
      <c r="AG34" s="170" t="str">
        <f t="shared" si="5"/>
        <v/>
      </c>
      <c r="AI34" s="147">
        <f t="shared" si="6"/>
        <v>0</v>
      </c>
      <c r="AJ34" s="170" t="str">
        <f t="shared" si="7"/>
        <v/>
      </c>
      <c r="AL34" s="169"/>
      <c r="AM34" s="152">
        <f t="shared" si="22"/>
        <v>738</v>
      </c>
      <c r="AN34" s="168">
        <f t="shared" si="23"/>
        <v>0</v>
      </c>
      <c r="AP34" s="147">
        <f t="shared" si="8"/>
        <v>0</v>
      </c>
      <c r="AQ34" s="170" t="str">
        <f t="shared" si="9"/>
        <v/>
      </c>
      <c r="AS34" s="147">
        <f t="shared" si="10"/>
        <v>0</v>
      </c>
      <c r="AT34" s="170" t="str">
        <f t="shared" si="11"/>
        <v/>
      </c>
      <c r="AX34" s="169"/>
      <c r="AY34" s="152">
        <f t="shared" si="25"/>
        <v>738</v>
      </c>
      <c r="AZ34" s="168">
        <f t="shared" si="26"/>
        <v>0</v>
      </c>
      <c r="BB34" s="169"/>
      <c r="BC34" s="152">
        <f t="shared" si="28"/>
        <v>738</v>
      </c>
      <c r="BD34" s="168">
        <f t="shared" si="29"/>
        <v>0</v>
      </c>
    </row>
    <row r="35" spans="2:56" s="6" customFormat="1" x14ac:dyDescent="0.35">
      <c r="B35" s="148" t="s">
        <v>42</v>
      </c>
      <c r="D35" s="28" t="s">
        <v>13</v>
      </c>
      <c r="E35" s="27"/>
      <c r="F35" s="176">
        <f>IF(ISBLANK($D$16)=TRUE, 0, IF($D$16="TOU", 0.64*F45+0.18*F46+0.18*F47, IF(AND($D$16="non-TOU", G49&gt;0), F49,F48)))</f>
        <v>8.2460000000000006E-2</v>
      </c>
      <c r="G35" s="177">
        <f>$D$19*(1+F64)-$D$19</f>
        <v>31.733999999999924</v>
      </c>
      <c r="H35" s="168">
        <f t="shared" si="13"/>
        <v>2.616785639999994</v>
      </c>
      <c r="J35" s="176">
        <f>IF(ISBLANK($D$16)=TRUE, 0, IF($D$16="TOU", 0.64*J45+0.18*J46+0.18*J47, IF(AND($D$16="non-TOU", K49&gt;0), J49,J48)))</f>
        <v>8.2460000000000006E-2</v>
      </c>
      <c r="K35" s="177">
        <f>$D$19*(1+J64)-$D$19</f>
        <v>31.733999999999924</v>
      </c>
      <c r="L35" s="168">
        <f t="shared" si="15"/>
        <v>2.616785639999994</v>
      </c>
      <c r="N35" s="147">
        <f t="shared" si="0"/>
        <v>0</v>
      </c>
      <c r="O35" s="170">
        <f t="shared" si="1"/>
        <v>0</v>
      </c>
      <c r="Q35" s="176">
        <f>IF(ISBLANK($D$16)=TRUE, 0, IF($D$16="TOU", 0.64*Q45+0.18*Q46+0.18*Q47, IF(AND($D$16="non-TOU", R49&gt;0), Q49,Q48)))</f>
        <v>8.2460000000000006E-2</v>
      </c>
      <c r="R35" s="177">
        <f>$D$19*(1+Q64)-$D$19</f>
        <v>35.902838088710496</v>
      </c>
      <c r="S35" s="168">
        <f t="shared" si="17"/>
        <v>2.9605480287950678</v>
      </c>
      <c r="U35" s="147">
        <f t="shared" si="2"/>
        <v>0.34376238879507381</v>
      </c>
      <c r="V35" s="170">
        <f t="shared" si="3"/>
        <v>0.13136818833776334</v>
      </c>
      <c r="X35" s="176">
        <f>IF(ISBLANK($D$16)=TRUE, 0, IF($D$16="TOU", 0.64*X45+0.18*X46+0.18*X47, IF(AND($D$16="non-TOU", Y49&gt;0), X49,X48)))</f>
        <v>8.2460000000000006E-2</v>
      </c>
      <c r="Y35" s="177">
        <f>$D$19*(1+X64)-$D$19</f>
        <v>35.902838088710496</v>
      </c>
      <c r="Z35" s="168">
        <f t="shared" si="19"/>
        <v>2.9605480287950678</v>
      </c>
      <c r="AB35" s="176">
        <f>IF(ISBLANK($D$16)=TRUE, 0, IF($D$16="TOU", 0.64*AB45+0.18*AB46+0.18*AB47, IF(AND($D$16="non-TOU", AC49&gt;0), AB49,AB48)))</f>
        <v>8.2460000000000006E-2</v>
      </c>
      <c r="AC35" s="177">
        <f>$D$19*(1+AB64)-$D$19</f>
        <v>35.866800000000012</v>
      </c>
      <c r="AD35" s="168">
        <f t="shared" si="21"/>
        <v>2.9575763280000014</v>
      </c>
      <c r="AF35" s="147">
        <f t="shared" si="4"/>
        <v>-2.9717007950664787E-3</v>
      </c>
      <c r="AG35" s="170">
        <f t="shared" si="5"/>
        <v>-1.0037671289784649E-3</v>
      </c>
      <c r="AI35" s="147">
        <f t="shared" si="6"/>
        <v>-2.9717007950664787E-3</v>
      </c>
      <c r="AJ35" s="170">
        <f t="shared" si="7"/>
        <v>-1.0047756897878706E-3</v>
      </c>
      <c r="AL35" s="176">
        <f>IF(ISBLANK($D$16)=TRUE, 0, IF($D$16="TOU", 0.64*AL45+0.18*AL46+0.18*AL47, IF(AND($D$16="non-TOU", AM49&gt;0), AL49,AL48)))</f>
        <v>8.2460000000000006E-2</v>
      </c>
      <c r="AM35" s="177">
        <f>$D$19*(1+AL64)-$D$19</f>
        <v>35.866800000000012</v>
      </c>
      <c r="AN35" s="168">
        <f t="shared" si="23"/>
        <v>2.9575763280000014</v>
      </c>
      <c r="AP35" s="147">
        <f t="shared" si="8"/>
        <v>0</v>
      </c>
      <c r="AQ35" s="170">
        <f t="shared" si="9"/>
        <v>0</v>
      </c>
      <c r="AS35" s="147">
        <f t="shared" si="10"/>
        <v>-2.9717007950664787E-3</v>
      </c>
      <c r="AT35" s="170">
        <f t="shared" si="11"/>
        <v>-1.0047756897878706E-3</v>
      </c>
      <c r="AX35" s="176">
        <f>AB35</f>
        <v>8.2460000000000006E-2</v>
      </c>
      <c r="AY35" s="177">
        <f>$D$19*(1+AX64)-$D$19</f>
        <v>35.902838088710496</v>
      </c>
      <c r="AZ35" s="168">
        <f t="shared" si="26"/>
        <v>2.9605480287950678</v>
      </c>
      <c r="BB35" s="176">
        <f>AX35</f>
        <v>8.2460000000000006E-2</v>
      </c>
      <c r="BC35" s="177">
        <f>$D$19*(1+BB64)-$D$19</f>
        <v>35.902838088710496</v>
      </c>
      <c r="BD35" s="168">
        <f t="shared" si="29"/>
        <v>2.9605480287950678</v>
      </c>
    </row>
    <row r="36" spans="2:56" ht="26.25" x14ac:dyDescent="0.35">
      <c r="B36" s="167" t="s">
        <v>40</v>
      </c>
      <c r="C36" s="174"/>
      <c r="D36" s="175"/>
      <c r="E36" s="174"/>
      <c r="F36" s="173"/>
      <c r="G36" s="163"/>
      <c r="H36" s="157">
        <f>SUM(H28:H35)+H27</f>
        <v>16.141185639999993</v>
      </c>
      <c r="I36" s="172"/>
      <c r="J36" s="163"/>
      <c r="K36" s="171"/>
      <c r="L36" s="157">
        <f>SUM(L28:L35)+L27</f>
        <v>16.141185639999993</v>
      </c>
      <c r="M36" s="172"/>
      <c r="N36" s="161">
        <f t="shared" si="0"/>
        <v>0</v>
      </c>
      <c r="O36" s="160">
        <f t="shared" si="1"/>
        <v>0</v>
      </c>
      <c r="Q36" s="163"/>
      <c r="R36" s="171"/>
      <c r="S36" s="157">
        <f>SUM(S28:S35)+S27</f>
        <v>23.486973175041342</v>
      </c>
      <c r="T36" s="172"/>
      <c r="U36" s="161">
        <f t="shared" si="2"/>
        <v>7.3457875350413495</v>
      </c>
      <c r="V36" s="160">
        <f t="shared" si="3"/>
        <v>0.45509590800055705</v>
      </c>
      <c r="X36" s="163"/>
      <c r="Y36" s="171"/>
      <c r="Z36" s="157">
        <f>SUM(Z28:Z35)+Z27</f>
        <v>22.352458073205039</v>
      </c>
      <c r="AA36" s="172"/>
      <c r="AB36" s="163"/>
      <c r="AC36" s="171"/>
      <c r="AD36" s="157">
        <f>SUM(AD28:AD35)+AD27</f>
        <v>20.211186372409976</v>
      </c>
      <c r="AE36" s="172"/>
      <c r="AF36" s="161">
        <f t="shared" si="4"/>
        <v>-2.1412717007950626</v>
      </c>
      <c r="AG36" s="160">
        <f t="shared" si="5"/>
        <v>-9.579580437114911E-2</v>
      </c>
      <c r="AI36" s="161">
        <f t="shared" si="6"/>
        <v>-3.4188717007950622</v>
      </c>
      <c r="AJ36" s="160">
        <f t="shared" si="7"/>
        <v>-0.16915739817540443</v>
      </c>
      <c r="AL36" s="163"/>
      <c r="AM36" s="171"/>
      <c r="AN36" s="157">
        <f>SUM(AN28:AN35)+AN27</f>
        <v>23.714086372409977</v>
      </c>
      <c r="AO36" s="172"/>
      <c r="AP36" s="161">
        <f t="shared" si="8"/>
        <v>3.5029000000000003</v>
      </c>
      <c r="AQ36" s="160">
        <f t="shared" si="9"/>
        <v>0.17331491261600374</v>
      </c>
      <c r="AS36" s="161">
        <f t="shared" si="10"/>
        <v>-0.51497170079506205</v>
      </c>
      <c r="AT36" s="160">
        <f t="shared" si="11"/>
        <v>-2.1715856673028021E-2</v>
      </c>
      <c r="AX36" s="163"/>
      <c r="AY36" s="171"/>
      <c r="AZ36" s="157">
        <f>SUM(AZ28:AZ35)+AZ27</f>
        <v>23.630058073205038</v>
      </c>
      <c r="BA36" s="172"/>
      <c r="BB36" s="163"/>
      <c r="BC36" s="171"/>
      <c r="BD36" s="157">
        <f>SUM(BD28:BD35)+BD27</f>
        <v>24.229058073205039</v>
      </c>
    </row>
    <row r="37" spans="2:56" s="6" customFormat="1" x14ac:dyDescent="0.35">
      <c r="B37" s="6" t="s">
        <v>39</v>
      </c>
      <c r="D37" s="28" t="s">
        <v>13</v>
      </c>
      <c r="E37" s="27"/>
      <c r="F37" s="169">
        <v>6.7999999999999996E-3</v>
      </c>
      <c r="G37" s="154">
        <f>$D$19*(1+F64)</f>
        <v>769.73399999999992</v>
      </c>
      <c r="H37" s="168">
        <f>G37*F37</f>
        <v>5.2341911999999988</v>
      </c>
      <c r="J37" s="169">
        <f>F37</f>
        <v>6.7999999999999996E-3</v>
      </c>
      <c r="K37" s="154">
        <f>$D$19*(1+J64)</f>
        <v>769.73399999999992</v>
      </c>
      <c r="L37" s="168">
        <f>K37*J37</f>
        <v>5.2341911999999988</v>
      </c>
      <c r="N37" s="147">
        <f t="shared" si="0"/>
        <v>0</v>
      </c>
      <c r="O37" s="170">
        <f t="shared" si="1"/>
        <v>0</v>
      </c>
      <c r="Q37" s="169">
        <v>6.7000000000000002E-3</v>
      </c>
      <c r="R37" s="154">
        <f>$D$19*(1+Q64)</f>
        <v>773.9028380887105</v>
      </c>
      <c r="S37" s="168">
        <f>R37*Q37</f>
        <v>5.1851490151943604</v>
      </c>
      <c r="U37" s="147">
        <f t="shared" si="2"/>
        <v>-4.9042184805638378E-2</v>
      </c>
      <c r="V37" s="170">
        <f t="shared" si="3"/>
        <v>-9.3695822203893487E-3</v>
      </c>
      <c r="X37" s="169">
        <v>6.8999999999999999E-3</v>
      </c>
      <c r="Y37" s="154">
        <f>$D$19*(1+X64)</f>
        <v>773.9028380887105</v>
      </c>
      <c r="Z37" s="168">
        <f>Y37*X37</f>
        <v>5.3399295828121023</v>
      </c>
      <c r="AB37" s="169">
        <f>'App. 2-Z_Tariff 2018'!$D$215</f>
        <v>6.7000000000000002E-3</v>
      </c>
      <c r="AC37" s="154">
        <f>$D$19*(1+AB64)</f>
        <v>773.86680000000001</v>
      </c>
      <c r="AD37" s="168">
        <f>AC37*AB37</f>
        <v>5.1849075600000001</v>
      </c>
      <c r="AF37" s="147">
        <f t="shared" si="4"/>
        <v>-0.1550220228121022</v>
      </c>
      <c r="AG37" s="170">
        <f t="shared" si="5"/>
        <v>-2.9030724171172466E-2</v>
      </c>
      <c r="AI37" s="147">
        <f t="shared" si="6"/>
        <v>-0.1550220228121022</v>
      </c>
      <c r="AJ37" s="170">
        <f t="shared" si="7"/>
        <v>-2.9898705235952595E-2</v>
      </c>
      <c r="AL37" s="169">
        <f>'App. 2-Z_Tariff 2019'!$D$195</f>
        <v>6.7000000000000002E-3</v>
      </c>
      <c r="AM37" s="154">
        <f>$D$19*(1+AL64)</f>
        <v>773.86680000000001</v>
      </c>
      <c r="AN37" s="168">
        <f>AM37*AL37</f>
        <v>5.1849075600000001</v>
      </c>
      <c r="AP37" s="147">
        <f t="shared" si="8"/>
        <v>0</v>
      </c>
      <c r="AQ37" s="170">
        <f t="shared" si="9"/>
        <v>0</v>
      </c>
      <c r="AS37" s="147">
        <f t="shared" si="10"/>
        <v>-0.1550220228121022</v>
      </c>
      <c r="AT37" s="170">
        <f t="shared" si="11"/>
        <v>-2.9898705235952595E-2</v>
      </c>
      <c r="AX37" s="169">
        <f>X37</f>
        <v>6.8999999999999999E-3</v>
      </c>
      <c r="AY37" s="154">
        <f>$D$19*(1+AX64)</f>
        <v>773.9028380887105</v>
      </c>
      <c r="AZ37" s="168">
        <f>AY37*AX37</f>
        <v>5.3399295828121023</v>
      </c>
      <c r="BB37" s="169">
        <f>AX37</f>
        <v>6.8999999999999999E-3</v>
      </c>
      <c r="BC37" s="154">
        <f>$D$19*(1+BB64)</f>
        <v>773.9028380887105</v>
      </c>
      <c r="BD37" s="168">
        <f>BC37*BB37</f>
        <v>5.3399295828121023</v>
      </c>
    </row>
    <row r="38" spans="2:56" s="6" customFormat="1" ht="25.5" x14ac:dyDescent="0.35">
      <c r="B38" s="156" t="s">
        <v>38</v>
      </c>
      <c r="D38" s="28" t="s">
        <v>13</v>
      </c>
      <c r="E38" s="27"/>
      <c r="F38" s="169">
        <v>5.1999999999999998E-3</v>
      </c>
      <c r="G38" s="154">
        <f>G37</f>
        <v>769.73399999999992</v>
      </c>
      <c r="H38" s="168">
        <f>G38*F38</f>
        <v>4.0026167999999993</v>
      </c>
      <c r="J38" s="169">
        <f>F38</f>
        <v>5.1999999999999998E-3</v>
      </c>
      <c r="K38" s="153">
        <f>K37</f>
        <v>769.73399999999992</v>
      </c>
      <c r="L38" s="168">
        <f>K38*J38</f>
        <v>4.0026167999999993</v>
      </c>
      <c r="N38" s="147">
        <f t="shared" si="0"/>
        <v>0</v>
      </c>
      <c r="O38" s="170">
        <f t="shared" si="1"/>
        <v>0</v>
      </c>
      <c r="Q38" s="169">
        <v>6.4999999999999997E-3</v>
      </c>
      <c r="R38" s="153">
        <f>R37</f>
        <v>773.9028380887105</v>
      </c>
      <c r="S38" s="168">
        <f>R38*Q38</f>
        <v>5.0303684475766177</v>
      </c>
      <c r="U38" s="147">
        <f t="shared" si="2"/>
        <v>1.0277516475766184</v>
      </c>
      <c r="V38" s="170">
        <f t="shared" si="3"/>
        <v>0.25676993300398343</v>
      </c>
      <c r="X38" s="169">
        <v>5.7000000000000002E-3</v>
      </c>
      <c r="Y38" s="153">
        <f>Y37</f>
        <v>773.9028380887105</v>
      </c>
      <c r="Z38" s="168">
        <f>Y38*X38</f>
        <v>4.4112461771056504</v>
      </c>
      <c r="AB38" s="169">
        <f>'App. 2-Z_Tariff 2018'!$D$216</f>
        <v>6.4999999999999997E-3</v>
      </c>
      <c r="AC38" s="153">
        <f>AC37</f>
        <v>773.86680000000001</v>
      </c>
      <c r="AD38" s="168">
        <f>AC38*AB38</f>
        <v>5.0301342</v>
      </c>
      <c r="AF38" s="147">
        <f t="shared" si="4"/>
        <v>0.61888802289434963</v>
      </c>
      <c r="AG38" s="170">
        <f t="shared" si="5"/>
        <v>0.14029777483432596</v>
      </c>
      <c r="AI38" s="147">
        <f t="shared" si="6"/>
        <v>0.61888802289434963</v>
      </c>
      <c r="AJ38" s="170">
        <f t="shared" si="7"/>
        <v>0.12303608577567367</v>
      </c>
      <c r="AL38" s="169">
        <f>'App. 2-Z_Tariff 2019'!$D$196</f>
        <v>6.4999999999999997E-3</v>
      </c>
      <c r="AM38" s="153">
        <f>AM37</f>
        <v>773.86680000000001</v>
      </c>
      <c r="AN38" s="168">
        <f>AM38*AL38</f>
        <v>5.0301342</v>
      </c>
      <c r="AP38" s="147">
        <f t="shared" si="8"/>
        <v>0</v>
      </c>
      <c r="AQ38" s="170">
        <f t="shared" si="9"/>
        <v>0</v>
      </c>
      <c r="AS38" s="147">
        <f t="shared" si="10"/>
        <v>0.61888802289434963</v>
      </c>
      <c r="AT38" s="170">
        <f t="shared" si="11"/>
        <v>0.12303608577567367</v>
      </c>
      <c r="AX38" s="169">
        <f>X38</f>
        <v>5.7000000000000002E-3</v>
      </c>
      <c r="AY38" s="153">
        <f>AY37</f>
        <v>773.9028380887105</v>
      </c>
      <c r="AZ38" s="168">
        <f>AY38*AX38</f>
        <v>4.4112461771056504</v>
      </c>
      <c r="BB38" s="169">
        <f>AX38</f>
        <v>5.7000000000000002E-3</v>
      </c>
      <c r="BC38" s="153">
        <f>BC37</f>
        <v>773.9028380887105</v>
      </c>
      <c r="BD38" s="168">
        <f>BC38*BB38</f>
        <v>4.4112461771056504</v>
      </c>
    </row>
    <row r="39" spans="2:56" ht="26.25" x14ac:dyDescent="0.35">
      <c r="B39" s="167" t="s">
        <v>37</v>
      </c>
      <c r="C39" s="165"/>
      <c r="D39" s="166"/>
      <c r="E39" s="165"/>
      <c r="F39" s="164"/>
      <c r="G39" s="163"/>
      <c r="H39" s="157">
        <f>SUM(H36:H38)</f>
        <v>25.377993639999989</v>
      </c>
      <c r="I39" s="162"/>
      <c r="J39" s="159"/>
      <c r="K39" s="158"/>
      <c r="L39" s="157">
        <f>SUM(L36:L38)</f>
        <v>25.377993639999989</v>
      </c>
      <c r="M39" s="162"/>
      <c r="N39" s="161">
        <f t="shared" si="0"/>
        <v>0</v>
      </c>
      <c r="O39" s="160">
        <f t="shared" si="1"/>
        <v>0</v>
      </c>
      <c r="Q39" s="159"/>
      <c r="R39" s="158"/>
      <c r="S39" s="157">
        <f>SUM(S36:S38)</f>
        <v>33.702490637812325</v>
      </c>
      <c r="T39" s="162"/>
      <c r="U39" s="161">
        <f t="shared" si="2"/>
        <v>8.3244969978123358</v>
      </c>
      <c r="V39" s="160">
        <f t="shared" si="3"/>
        <v>0.32802029647810799</v>
      </c>
      <c r="X39" s="159"/>
      <c r="Y39" s="158"/>
      <c r="Z39" s="157">
        <f>SUM(Z36:Z38)</f>
        <v>32.103633833122792</v>
      </c>
      <c r="AA39" s="162"/>
      <c r="AB39" s="159"/>
      <c r="AC39" s="158"/>
      <c r="AD39" s="157">
        <f>SUM(AD36:AD38)</f>
        <v>30.426228132409975</v>
      </c>
      <c r="AE39" s="162"/>
      <c r="AF39" s="161">
        <f t="shared" si="4"/>
        <v>-1.6774057007128178</v>
      </c>
      <c r="AG39" s="160">
        <f t="shared" si="5"/>
        <v>-5.2249714453887187E-2</v>
      </c>
      <c r="AI39" s="161">
        <f t="shared" si="6"/>
        <v>-2.9550057007128174</v>
      </c>
      <c r="AJ39" s="160">
        <f t="shared" si="7"/>
        <v>-9.7120342615361829E-2</v>
      </c>
      <c r="AL39" s="159"/>
      <c r="AM39" s="158"/>
      <c r="AN39" s="157">
        <f>SUM(AN36:AN38)</f>
        <v>33.929128132409978</v>
      </c>
      <c r="AO39" s="162"/>
      <c r="AP39" s="161">
        <f t="shared" si="8"/>
        <v>3.5029000000000039</v>
      </c>
      <c r="AQ39" s="160">
        <f t="shared" si="9"/>
        <v>0.11512764529194862</v>
      </c>
      <c r="AS39" s="161">
        <f t="shared" si="10"/>
        <v>-5.1105700712817281E-2</v>
      </c>
      <c r="AT39" s="160">
        <f t="shared" si="11"/>
        <v>-1.506248569470307E-3</v>
      </c>
      <c r="AX39" s="159"/>
      <c r="AY39" s="158"/>
      <c r="AZ39" s="157">
        <f>SUM(AZ36:AZ38)</f>
        <v>33.381233833122792</v>
      </c>
      <c r="BA39" s="162"/>
      <c r="BB39" s="159"/>
      <c r="BC39" s="158"/>
      <c r="BD39" s="157">
        <f>SUM(BD36:BD38)</f>
        <v>33.980233833122796</v>
      </c>
    </row>
    <row r="40" spans="2:56" s="6" customFormat="1" ht="25.5" x14ac:dyDescent="0.35">
      <c r="B40" s="156" t="s">
        <v>36</v>
      </c>
      <c r="D40" s="28" t="s">
        <v>13</v>
      </c>
      <c r="E40" s="27"/>
      <c r="F40" s="139">
        <v>4.4000000000000003E-3</v>
      </c>
      <c r="G40" s="154">
        <f>G38</f>
        <v>769.73399999999992</v>
      </c>
      <c r="H40" s="137">
        <f>G40*F40</f>
        <v>3.3868296</v>
      </c>
      <c r="J40" s="139">
        <v>4.4000000000000003E-3</v>
      </c>
      <c r="K40" s="153">
        <f>K37</f>
        <v>769.73399999999992</v>
      </c>
      <c r="L40" s="137">
        <f>K40*J40</f>
        <v>3.3868296</v>
      </c>
      <c r="N40" s="147">
        <f t="shared" si="0"/>
        <v>0</v>
      </c>
      <c r="O40" s="140">
        <f t="shared" si="1"/>
        <v>0</v>
      </c>
      <c r="Q40" s="139">
        <v>3.5999999999999999E-3</v>
      </c>
      <c r="R40" s="153">
        <f>R37</f>
        <v>773.9028380887105</v>
      </c>
      <c r="S40" s="137">
        <f t="shared" ref="S40:S49" si="30">R40*Q40</f>
        <v>2.7860502171193575</v>
      </c>
      <c r="U40" s="147">
        <f t="shared" si="2"/>
        <v>-0.60077938288064248</v>
      </c>
      <c r="V40" s="140">
        <f t="shared" si="3"/>
        <v>-0.17738695294284734</v>
      </c>
      <c r="X40" s="139">
        <v>3.5999999999999999E-3</v>
      </c>
      <c r="Y40" s="153">
        <f>Y37</f>
        <v>773.9028380887105</v>
      </c>
      <c r="Z40" s="137">
        <f t="shared" ref="Z40:Z49" si="31">Y40*X40</f>
        <v>2.7860502171193575</v>
      </c>
      <c r="AB40" s="139">
        <v>3.5999999999999999E-3</v>
      </c>
      <c r="AC40" s="153">
        <f>AC37</f>
        <v>773.86680000000001</v>
      </c>
      <c r="AD40" s="137">
        <f t="shared" ref="AD40:AD49" si="32">AC40*AB40</f>
        <v>2.7859204800000001</v>
      </c>
      <c r="AF40" s="147">
        <f t="shared" si="4"/>
        <v>-1.2973711935737597E-4</v>
      </c>
      <c r="AG40" s="140">
        <f t="shared" si="5"/>
        <v>-4.656668374467347E-5</v>
      </c>
      <c r="AI40" s="147">
        <f t="shared" si="6"/>
        <v>-1.2973711935737597E-4</v>
      </c>
      <c r="AJ40" s="140">
        <f t="shared" si="7"/>
        <v>-4.6568852301690953E-5</v>
      </c>
      <c r="AL40" s="139">
        <v>3.5999999999999999E-3</v>
      </c>
      <c r="AM40" s="153">
        <f>AM37</f>
        <v>773.86680000000001</v>
      </c>
      <c r="AN40" s="137">
        <f t="shared" ref="AN40:AN49" si="33">AM40*AL40</f>
        <v>2.7859204800000001</v>
      </c>
      <c r="AP40" s="147">
        <f t="shared" si="8"/>
        <v>0</v>
      </c>
      <c r="AQ40" s="140">
        <f t="shared" si="9"/>
        <v>0</v>
      </c>
      <c r="AS40" s="147">
        <f t="shared" si="10"/>
        <v>-1.2973711935737597E-4</v>
      </c>
      <c r="AT40" s="140">
        <f t="shared" si="11"/>
        <v>-4.6568852301690953E-5</v>
      </c>
      <c r="AX40" s="139">
        <f t="shared" ref="AX40:AX49" si="34">X40</f>
        <v>3.5999999999999999E-3</v>
      </c>
      <c r="AY40" s="153">
        <f>AY37</f>
        <v>773.9028380887105</v>
      </c>
      <c r="AZ40" s="137">
        <f t="shared" ref="AZ40:AZ49" si="35">AY40*AX40</f>
        <v>2.7860502171193575</v>
      </c>
      <c r="BB40" s="139">
        <f t="shared" ref="BB40:BB49" si="36">AX40</f>
        <v>3.5999999999999999E-3</v>
      </c>
      <c r="BC40" s="153">
        <f>BC37</f>
        <v>773.9028380887105</v>
      </c>
      <c r="BD40" s="137">
        <f t="shared" ref="BD40:BD49" si="37">BC40*BB40</f>
        <v>2.7860502171193575</v>
      </c>
    </row>
    <row r="41" spans="2:56" s="6" customFormat="1" ht="25.5" x14ac:dyDescent="0.35">
      <c r="B41" s="156" t="s">
        <v>35</v>
      </c>
      <c r="D41" s="28" t="s">
        <v>13</v>
      </c>
      <c r="E41" s="27"/>
      <c r="F41" s="139">
        <v>1.2999999999999999E-3</v>
      </c>
      <c r="G41" s="154">
        <f>G38</f>
        <v>769.73399999999992</v>
      </c>
      <c r="H41" s="137">
        <f>G41*F41</f>
        <v>1.0006541999999998</v>
      </c>
      <c r="J41" s="139">
        <v>1.2999999999999999E-3</v>
      </c>
      <c r="K41" s="153">
        <f>K37</f>
        <v>769.73399999999992</v>
      </c>
      <c r="L41" s="137">
        <f>K41*J41</f>
        <v>1.0006541999999998</v>
      </c>
      <c r="N41" s="147">
        <f t="shared" si="0"/>
        <v>0</v>
      </c>
      <c r="O41" s="140">
        <f t="shared" si="1"/>
        <v>0</v>
      </c>
      <c r="Q41" s="139">
        <v>1.2999999999999999E-3</v>
      </c>
      <c r="R41" s="153">
        <f>R37</f>
        <v>773.9028380887105</v>
      </c>
      <c r="S41" s="137">
        <f t="shared" si="30"/>
        <v>1.0060736895153235</v>
      </c>
      <c r="U41" s="147">
        <f t="shared" si="2"/>
        <v>5.4194895153236722E-3</v>
      </c>
      <c r="V41" s="140">
        <f t="shared" si="3"/>
        <v>5.4159464031867085E-3</v>
      </c>
      <c r="X41" s="139">
        <v>2.0999999999999999E-3</v>
      </c>
      <c r="Y41" s="153">
        <f>Y37</f>
        <v>773.9028380887105</v>
      </c>
      <c r="Z41" s="137">
        <f t="shared" si="31"/>
        <v>1.625195959986292</v>
      </c>
      <c r="AB41" s="139">
        <f>'App. 2-Z_Tariff 2018'!$D220</f>
        <v>2.9999999999999997E-4</v>
      </c>
      <c r="AC41" s="153">
        <f>AC37</f>
        <v>773.86680000000001</v>
      </c>
      <c r="AD41" s="137">
        <f t="shared" si="32"/>
        <v>0.23216003999999998</v>
      </c>
      <c r="AF41" s="147">
        <f t="shared" si="4"/>
        <v>-1.3930359199862921</v>
      </c>
      <c r="AG41" s="140">
        <f t="shared" si="5"/>
        <v>-0.85714950952624935</v>
      </c>
      <c r="AI41" s="147">
        <f t="shared" si="6"/>
        <v>-1.3930359199862921</v>
      </c>
      <c r="AJ41" s="140">
        <f t="shared" si="7"/>
        <v>-6.000325981966113</v>
      </c>
      <c r="AL41" s="139">
        <f>'App. 2-Z_Tariff 2019'!$D200</f>
        <v>2.9999999999999997E-4</v>
      </c>
      <c r="AM41" s="153">
        <f>AM37</f>
        <v>773.86680000000001</v>
      </c>
      <c r="AN41" s="137">
        <f t="shared" si="33"/>
        <v>0.23216003999999998</v>
      </c>
      <c r="AP41" s="147">
        <f t="shared" si="8"/>
        <v>0</v>
      </c>
      <c r="AQ41" s="140">
        <f t="shared" si="9"/>
        <v>0</v>
      </c>
      <c r="AS41" s="147">
        <f t="shared" si="10"/>
        <v>-1.3930359199862921</v>
      </c>
      <c r="AT41" s="140">
        <f t="shared" si="11"/>
        <v>-6.000325981966113</v>
      </c>
      <c r="AX41" s="139">
        <f t="shared" si="34"/>
        <v>2.0999999999999999E-3</v>
      </c>
      <c r="AY41" s="153">
        <f>AY37</f>
        <v>773.9028380887105</v>
      </c>
      <c r="AZ41" s="137">
        <f t="shared" si="35"/>
        <v>1.625195959986292</v>
      </c>
      <c r="BB41" s="139">
        <f t="shared" si="36"/>
        <v>2.0999999999999999E-3</v>
      </c>
      <c r="BC41" s="153">
        <f>BC37</f>
        <v>773.9028380887105</v>
      </c>
      <c r="BD41" s="137">
        <f t="shared" si="37"/>
        <v>1.625195959986292</v>
      </c>
    </row>
    <row r="42" spans="2:56" s="6" customFormat="1" ht="25.5" customHeight="1" x14ac:dyDescent="0.35">
      <c r="B42" s="156" t="str">
        <f>'App.2-W_Bill Impacts Sentinels'!B40</f>
        <v>Ontario Electricity Support Program (OESP)</v>
      </c>
      <c r="D42" s="28" t="s">
        <v>13</v>
      </c>
      <c r="E42" s="27"/>
      <c r="F42" s="139"/>
      <c r="G42" s="154"/>
      <c r="H42" s="137"/>
      <c r="J42" s="139"/>
      <c r="K42" s="153"/>
      <c r="L42" s="137"/>
      <c r="N42" s="147"/>
      <c r="O42" s="140"/>
      <c r="Q42" s="139">
        <v>1.1000000000000001E-3</v>
      </c>
      <c r="R42" s="153">
        <f>R38</f>
        <v>773.9028380887105</v>
      </c>
      <c r="S42" s="137">
        <f t="shared" si="30"/>
        <v>0.85129312189758155</v>
      </c>
      <c r="U42" s="147">
        <f t="shared" si="2"/>
        <v>0.85129312189758155</v>
      </c>
      <c r="V42" s="140" t="str">
        <f t="shared" si="3"/>
        <v/>
      </c>
      <c r="X42" s="139">
        <v>1.1000000000000001E-3</v>
      </c>
      <c r="Y42" s="153">
        <f>Y38</f>
        <v>773.9028380887105</v>
      </c>
      <c r="Z42" s="137">
        <f t="shared" si="31"/>
        <v>0.85129312189758155</v>
      </c>
      <c r="AB42" s="139">
        <v>0</v>
      </c>
      <c r="AC42" s="153">
        <f>AC38</f>
        <v>773.86680000000001</v>
      </c>
      <c r="AD42" s="137">
        <f t="shared" si="32"/>
        <v>0</v>
      </c>
      <c r="AF42" s="147">
        <f t="shared" si="4"/>
        <v>-0.85129312189758155</v>
      </c>
      <c r="AG42" s="140">
        <f t="shared" si="5"/>
        <v>-1</v>
      </c>
      <c r="AI42" s="147">
        <f t="shared" si="6"/>
        <v>-0.85129312189758155</v>
      </c>
      <c r="AJ42" s="140" t="str">
        <f t="shared" si="7"/>
        <v/>
      </c>
      <c r="AL42" s="139">
        <v>0</v>
      </c>
      <c r="AM42" s="153">
        <f>AM38</f>
        <v>773.86680000000001</v>
      </c>
      <c r="AN42" s="137">
        <f t="shared" si="33"/>
        <v>0</v>
      </c>
      <c r="AP42" s="147">
        <f t="shared" si="8"/>
        <v>0</v>
      </c>
      <c r="AQ42" s="140" t="str">
        <f t="shared" si="9"/>
        <v/>
      </c>
      <c r="AS42" s="147">
        <f t="shared" si="10"/>
        <v>-0.85129312189758155</v>
      </c>
      <c r="AT42" s="140" t="str">
        <f t="shared" si="11"/>
        <v/>
      </c>
      <c r="AX42" s="139">
        <f t="shared" si="34"/>
        <v>1.1000000000000001E-3</v>
      </c>
      <c r="AY42" s="153">
        <f>AY38</f>
        <v>773.9028380887105</v>
      </c>
      <c r="AZ42" s="137">
        <f t="shared" si="35"/>
        <v>0.85129312189758155</v>
      </c>
      <c r="BB42" s="139">
        <f t="shared" si="36"/>
        <v>1.1000000000000001E-3</v>
      </c>
      <c r="BC42" s="153">
        <f>BC38</f>
        <v>773.9028380887105</v>
      </c>
      <c r="BD42" s="137">
        <f t="shared" si="37"/>
        <v>0.85129312189758155</v>
      </c>
    </row>
    <row r="43" spans="2:56" s="6" customFormat="1" x14ac:dyDescent="0.35">
      <c r="B43" s="6" t="s">
        <v>33</v>
      </c>
      <c r="D43" s="28" t="s">
        <v>15</v>
      </c>
      <c r="E43" s="27"/>
      <c r="F43" s="139">
        <v>0.25</v>
      </c>
      <c r="G43" s="152">
        <v>1</v>
      </c>
      <c r="H43" s="137">
        <f t="shared" ref="H43:H49" si="38">G43*F43</f>
        <v>0.25</v>
      </c>
      <c r="J43" s="139">
        <v>0.25</v>
      </c>
      <c r="K43" s="151">
        <f t="shared" ref="K43:K49" si="39">$G43</f>
        <v>1</v>
      </c>
      <c r="L43" s="137">
        <f t="shared" ref="L43:L49" si="40">K43*J43</f>
        <v>0.25</v>
      </c>
      <c r="N43" s="147">
        <f t="shared" ref="N43:N49" si="41">L43-H43</f>
        <v>0</v>
      </c>
      <c r="O43" s="140">
        <f t="shared" ref="O43:O49" si="42">IF((H43)=0,"",(N43/H43))</f>
        <v>0</v>
      </c>
      <c r="Q43" s="139">
        <v>0.25</v>
      </c>
      <c r="R43" s="151">
        <f t="shared" ref="R43:R49" si="43">$G43</f>
        <v>1</v>
      </c>
      <c r="S43" s="137">
        <f t="shared" si="30"/>
        <v>0.25</v>
      </c>
      <c r="U43" s="147">
        <f t="shared" si="2"/>
        <v>0</v>
      </c>
      <c r="V43" s="140">
        <f t="shared" si="3"/>
        <v>0</v>
      </c>
      <c r="X43" s="139">
        <v>0.25</v>
      </c>
      <c r="Y43" s="151">
        <f t="shared" ref="Y43:Y49" si="44">$G43</f>
        <v>1</v>
      </c>
      <c r="Z43" s="137">
        <f t="shared" si="31"/>
        <v>0.25</v>
      </c>
      <c r="AB43" s="139">
        <f>'App. 2-Z_Tariff 2018'!$D222</f>
        <v>0.25</v>
      </c>
      <c r="AC43" s="151">
        <f t="shared" ref="AC43:AC49" si="45">$G43</f>
        <v>1</v>
      </c>
      <c r="AD43" s="137">
        <f t="shared" si="32"/>
        <v>0.25</v>
      </c>
      <c r="AF43" s="147">
        <f t="shared" si="4"/>
        <v>0</v>
      </c>
      <c r="AG43" s="140">
        <f t="shared" si="5"/>
        <v>0</v>
      </c>
      <c r="AI43" s="147">
        <f t="shared" si="6"/>
        <v>0</v>
      </c>
      <c r="AJ43" s="140">
        <f t="shared" si="7"/>
        <v>0</v>
      </c>
      <c r="AL43" s="139">
        <f>'App. 2-Z_Tariff 2019'!$D202</f>
        <v>0.25</v>
      </c>
      <c r="AM43" s="151">
        <f t="shared" ref="AM43:AM49" si="46">$G43</f>
        <v>1</v>
      </c>
      <c r="AN43" s="137">
        <f t="shared" si="33"/>
        <v>0.25</v>
      </c>
      <c r="AP43" s="147">
        <f t="shared" si="8"/>
        <v>0</v>
      </c>
      <c r="AQ43" s="140">
        <f t="shared" si="9"/>
        <v>0</v>
      </c>
      <c r="AS43" s="147">
        <f t="shared" si="10"/>
        <v>0</v>
      </c>
      <c r="AT43" s="140">
        <f t="shared" si="11"/>
        <v>0</v>
      </c>
      <c r="AX43" s="139">
        <f t="shared" si="34"/>
        <v>0.25</v>
      </c>
      <c r="AY43" s="151">
        <f t="shared" ref="AY43:AY49" si="47">$G43</f>
        <v>1</v>
      </c>
      <c r="AZ43" s="137">
        <f t="shared" si="35"/>
        <v>0.25</v>
      </c>
      <c r="BB43" s="139">
        <f t="shared" si="36"/>
        <v>0.25</v>
      </c>
      <c r="BC43" s="151">
        <f t="shared" ref="BC43:BC49" si="48">$G43</f>
        <v>1</v>
      </c>
      <c r="BD43" s="137">
        <f t="shared" si="37"/>
        <v>0.25</v>
      </c>
    </row>
    <row r="44" spans="2:56" s="6" customFormat="1" x14ac:dyDescent="0.35">
      <c r="B44" s="6" t="s">
        <v>32</v>
      </c>
      <c r="D44" s="28" t="s">
        <v>13</v>
      </c>
      <c r="E44" s="27"/>
      <c r="F44" s="139">
        <v>7.0000000000000001E-3</v>
      </c>
      <c r="G44" s="150">
        <f>$D$19</f>
        <v>738</v>
      </c>
      <c r="H44" s="137">
        <f t="shared" si="38"/>
        <v>5.1660000000000004</v>
      </c>
      <c r="J44" s="139">
        <f t="shared" ref="J44:J49" si="49">$F44</f>
        <v>7.0000000000000001E-3</v>
      </c>
      <c r="K44" s="149">
        <f t="shared" si="39"/>
        <v>738</v>
      </c>
      <c r="L44" s="137">
        <f t="shared" si="40"/>
        <v>5.1660000000000004</v>
      </c>
      <c r="N44" s="147">
        <f t="shared" si="41"/>
        <v>0</v>
      </c>
      <c r="O44" s="140">
        <f t="shared" si="42"/>
        <v>0</v>
      </c>
      <c r="Q44" s="139">
        <f t="shared" ref="Q44:Q49" si="50">$F44</f>
        <v>7.0000000000000001E-3</v>
      </c>
      <c r="R44" s="149">
        <f t="shared" si="43"/>
        <v>738</v>
      </c>
      <c r="S44" s="137">
        <f t="shared" si="30"/>
        <v>5.1660000000000004</v>
      </c>
      <c r="U44" s="147">
        <f t="shared" si="2"/>
        <v>0</v>
      </c>
      <c r="V44" s="140">
        <f t="shared" si="3"/>
        <v>0</v>
      </c>
      <c r="X44" s="139">
        <f t="shared" ref="X44:X49" si="51">$F44</f>
        <v>7.0000000000000001E-3</v>
      </c>
      <c r="Y44" s="149">
        <f t="shared" si="44"/>
        <v>738</v>
      </c>
      <c r="Z44" s="137">
        <f t="shared" si="31"/>
        <v>5.1660000000000004</v>
      </c>
      <c r="AB44" s="139">
        <f t="shared" ref="AB44:AB49" si="52">$F44</f>
        <v>7.0000000000000001E-3</v>
      </c>
      <c r="AC44" s="149">
        <f t="shared" si="45"/>
        <v>738</v>
      </c>
      <c r="AD44" s="137">
        <f t="shared" si="32"/>
        <v>5.1660000000000004</v>
      </c>
      <c r="AF44" s="147">
        <f t="shared" si="4"/>
        <v>0</v>
      </c>
      <c r="AG44" s="140">
        <f t="shared" si="5"/>
        <v>0</v>
      </c>
      <c r="AI44" s="147">
        <f t="shared" si="6"/>
        <v>0</v>
      </c>
      <c r="AJ44" s="140">
        <f t="shared" si="7"/>
        <v>0</v>
      </c>
      <c r="AL44" s="139">
        <f t="shared" ref="AL44:AL49" si="53">$F44</f>
        <v>7.0000000000000001E-3</v>
      </c>
      <c r="AM44" s="149">
        <f t="shared" si="46"/>
        <v>738</v>
      </c>
      <c r="AN44" s="137">
        <f t="shared" si="33"/>
        <v>5.1660000000000004</v>
      </c>
      <c r="AP44" s="147">
        <f t="shared" si="8"/>
        <v>0</v>
      </c>
      <c r="AQ44" s="140">
        <f t="shared" si="9"/>
        <v>0</v>
      </c>
      <c r="AS44" s="147">
        <f t="shared" si="10"/>
        <v>0</v>
      </c>
      <c r="AT44" s="140">
        <f t="shared" si="11"/>
        <v>0</v>
      </c>
      <c r="AX44" s="139">
        <f t="shared" si="34"/>
        <v>7.0000000000000001E-3</v>
      </c>
      <c r="AY44" s="149">
        <f t="shared" si="47"/>
        <v>738</v>
      </c>
      <c r="AZ44" s="137">
        <f t="shared" si="35"/>
        <v>5.1660000000000004</v>
      </c>
      <c r="BB44" s="139">
        <f t="shared" si="36"/>
        <v>7.0000000000000001E-3</v>
      </c>
      <c r="BC44" s="149">
        <f t="shared" si="48"/>
        <v>738</v>
      </c>
      <c r="BD44" s="137">
        <f t="shared" si="37"/>
        <v>5.1660000000000004</v>
      </c>
    </row>
    <row r="45" spans="2:56" s="6" customFormat="1" x14ac:dyDescent="0.35">
      <c r="B45" s="148" t="s">
        <v>31</v>
      </c>
      <c r="D45" s="28" t="s">
        <v>13</v>
      </c>
      <c r="E45" s="27"/>
      <c r="F45" s="142">
        <v>6.5000000000000002E-2</v>
      </c>
      <c r="G45" s="146">
        <f>0.64*$D$19</f>
        <v>472.32</v>
      </c>
      <c r="H45" s="137">
        <f t="shared" si="38"/>
        <v>30.700800000000001</v>
      </c>
      <c r="J45" s="139">
        <f t="shared" si="49"/>
        <v>6.5000000000000002E-2</v>
      </c>
      <c r="K45" s="146">
        <f t="shared" si="39"/>
        <v>472.32</v>
      </c>
      <c r="L45" s="137">
        <f t="shared" si="40"/>
        <v>30.700800000000001</v>
      </c>
      <c r="N45" s="147">
        <f t="shared" si="41"/>
        <v>0</v>
      </c>
      <c r="O45" s="140">
        <f t="shared" si="42"/>
        <v>0</v>
      </c>
      <c r="Q45" s="139">
        <f t="shared" si="50"/>
        <v>6.5000000000000002E-2</v>
      </c>
      <c r="R45" s="146">
        <f t="shared" si="43"/>
        <v>472.32</v>
      </c>
      <c r="S45" s="137">
        <f t="shared" si="30"/>
        <v>30.700800000000001</v>
      </c>
      <c r="U45" s="147">
        <f t="shared" si="2"/>
        <v>0</v>
      </c>
      <c r="V45" s="140">
        <f t="shared" si="3"/>
        <v>0</v>
      </c>
      <c r="X45" s="139">
        <f t="shared" si="51"/>
        <v>6.5000000000000002E-2</v>
      </c>
      <c r="Y45" s="146">
        <f t="shared" si="44"/>
        <v>472.32</v>
      </c>
      <c r="Z45" s="137">
        <f t="shared" si="31"/>
        <v>30.700800000000001</v>
      </c>
      <c r="AB45" s="139">
        <f t="shared" si="52"/>
        <v>6.5000000000000002E-2</v>
      </c>
      <c r="AC45" s="146">
        <f t="shared" si="45"/>
        <v>472.32</v>
      </c>
      <c r="AD45" s="137">
        <f t="shared" si="32"/>
        <v>30.700800000000001</v>
      </c>
      <c r="AF45" s="147">
        <f t="shared" si="4"/>
        <v>0</v>
      </c>
      <c r="AG45" s="140">
        <f t="shared" si="5"/>
        <v>0</v>
      </c>
      <c r="AI45" s="147">
        <f t="shared" si="6"/>
        <v>0</v>
      </c>
      <c r="AJ45" s="140">
        <f t="shared" si="7"/>
        <v>0</v>
      </c>
      <c r="AL45" s="139">
        <f t="shared" si="53"/>
        <v>6.5000000000000002E-2</v>
      </c>
      <c r="AM45" s="146">
        <f t="shared" si="46"/>
        <v>472.32</v>
      </c>
      <c r="AN45" s="137">
        <f t="shared" si="33"/>
        <v>30.700800000000001</v>
      </c>
      <c r="AP45" s="147">
        <f t="shared" si="8"/>
        <v>0</v>
      </c>
      <c r="AQ45" s="140">
        <f t="shared" si="9"/>
        <v>0</v>
      </c>
      <c r="AS45" s="147">
        <f t="shared" si="10"/>
        <v>0</v>
      </c>
      <c r="AT45" s="140">
        <f t="shared" si="11"/>
        <v>0</v>
      </c>
      <c r="AX45" s="139">
        <f t="shared" si="34"/>
        <v>6.5000000000000002E-2</v>
      </c>
      <c r="AY45" s="146">
        <f t="shared" si="47"/>
        <v>472.32</v>
      </c>
      <c r="AZ45" s="137">
        <f t="shared" si="35"/>
        <v>30.700800000000001</v>
      </c>
      <c r="BB45" s="139">
        <f t="shared" si="36"/>
        <v>6.5000000000000002E-2</v>
      </c>
      <c r="BC45" s="146">
        <f t="shared" si="48"/>
        <v>472.32</v>
      </c>
      <c r="BD45" s="137">
        <f t="shared" si="37"/>
        <v>30.700800000000001</v>
      </c>
    </row>
    <row r="46" spans="2:56" s="6" customFormat="1" x14ac:dyDescent="0.35">
      <c r="B46" s="148" t="s">
        <v>30</v>
      </c>
      <c r="D46" s="28" t="s">
        <v>13</v>
      </c>
      <c r="E46" s="27"/>
      <c r="F46" s="142">
        <v>9.5000000000000001E-2</v>
      </c>
      <c r="G46" s="146">
        <f>0.18*$D$19</f>
        <v>132.84</v>
      </c>
      <c r="H46" s="137">
        <f t="shared" si="38"/>
        <v>12.6198</v>
      </c>
      <c r="J46" s="139">
        <f t="shared" si="49"/>
        <v>9.5000000000000001E-2</v>
      </c>
      <c r="K46" s="146">
        <f t="shared" si="39"/>
        <v>132.84</v>
      </c>
      <c r="L46" s="137">
        <f t="shared" si="40"/>
        <v>12.6198</v>
      </c>
      <c r="N46" s="147">
        <f t="shared" si="41"/>
        <v>0</v>
      </c>
      <c r="O46" s="140">
        <f t="shared" si="42"/>
        <v>0</v>
      </c>
      <c r="Q46" s="139">
        <f t="shared" si="50"/>
        <v>9.5000000000000001E-2</v>
      </c>
      <c r="R46" s="146">
        <f t="shared" si="43"/>
        <v>132.84</v>
      </c>
      <c r="S46" s="137">
        <f t="shared" si="30"/>
        <v>12.6198</v>
      </c>
      <c r="U46" s="147">
        <f t="shared" si="2"/>
        <v>0</v>
      </c>
      <c r="V46" s="140">
        <f t="shared" si="3"/>
        <v>0</v>
      </c>
      <c r="X46" s="139">
        <f t="shared" si="51"/>
        <v>9.5000000000000001E-2</v>
      </c>
      <c r="Y46" s="146">
        <f t="shared" si="44"/>
        <v>132.84</v>
      </c>
      <c r="Z46" s="137">
        <f t="shared" si="31"/>
        <v>12.6198</v>
      </c>
      <c r="AB46" s="139">
        <f t="shared" si="52"/>
        <v>9.5000000000000001E-2</v>
      </c>
      <c r="AC46" s="146">
        <f t="shared" si="45"/>
        <v>132.84</v>
      </c>
      <c r="AD46" s="137">
        <f t="shared" si="32"/>
        <v>12.6198</v>
      </c>
      <c r="AF46" s="147">
        <f t="shared" si="4"/>
        <v>0</v>
      </c>
      <c r="AG46" s="140">
        <f t="shared" si="5"/>
        <v>0</v>
      </c>
      <c r="AI46" s="147">
        <f t="shared" si="6"/>
        <v>0</v>
      </c>
      <c r="AJ46" s="140">
        <f t="shared" si="7"/>
        <v>0</v>
      </c>
      <c r="AL46" s="139">
        <f t="shared" si="53"/>
        <v>9.5000000000000001E-2</v>
      </c>
      <c r="AM46" s="146">
        <f t="shared" si="46"/>
        <v>132.84</v>
      </c>
      <c r="AN46" s="137">
        <f t="shared" si="33"/>
        <v>12.6198</v>
      </c>
      <c r="AP46" s="147">
        <f t="shared" si="8"/>
        <v>0</v>
      </c>
      <c r="AQ46" s="140">
        <f t="shared" si="9"/>
        <v>0</v>
      </c>
      <c r="AS46" s="147">
        <f t="shared" si="10"/>
        <v>0</v>
      </c>
      <c r="AT46" s="140">
        <f t="shared" si="11"/>
        <v>0</v>
      </c>
      <c r="AX46" s="139">
        <f t="shared" si="34"/>
        <v>9.5000000000000001E-2</v>
      </c>
      <c r="AY46" s="146">
        <f t="shared" si="47"/>
        <v>132.84</v>
      </c>
      <c r="AZ46" s="137">
        <f t="shared" si="35"/>
        <v>12.6198</v>
      </c>
      <c r="BB46" s="139">
        <f t="shared" si="36"/>
        <v>9.5000000000000001E-2</v>
      </c>
      <c r="BC46" s="146">
        <f t="shared" si="48"/>
        <v>132.84</v>
      </c>
      <c r="BD46" s="137">
        <f t="shared" si="37"/>
        <v>12.6198</v>
      </c>
    </row>
    <row r="47" spans="2:56" s="6" customFormat="1" x14ac:dyDescent="0.35">
      <c r="B47" s="148" t="s">
        <v>29</v>
      </c>
      <c r="D47" s="28" t="s">
        <v>13</v>
      </c>
      <c r="E47" s="27"/>
      <c r="F47" s="142">
        <v>0.13200000000000001</v>
      </c>
      <c r="G47" s="146">
        <f>0.18*$D$19</f>
        <v>132.84</v>
      </c>
      <c r="H47" s="137">
        <f t="shared" si="38"/>
        <v>17.534880000000001</v>
      </c>
      <c r="J47" s="139">
        <f t="shared" si="49"/>
        <v>0.13200000000000001</v>
      </c>
      <c r="K47" s="146">
        <f t="shared" si="39"/>
        <v>132.84</v>
      </c>
      <c r="L47" s="137">
        <f t="shared" si="40"/>
        <v>17.534880000000001</v>
      </c>
      <c r="N47" s="147">
        <f t="shared" si="41"/>
        <v>0</v>
      </c>
      <c r="O47" s="140">
        <f t="shared" si="42"/>
        <v>0</v>
      </c>
      <c r="Q47" s="139">
        <f t="shared" si="50"/>
        <v>0.13200000000000001</v>
      </c>
      <c r="R47" s="146">
        <f t="shared" si="43"/>
        <v>132.84</v>
      </c>
      <c r="S47" s="137">
        <f t="shared" si="30"/>
        <v>17.534880000000001</v>
      </c>
      <c r="U47" s="147">
        <f t="shared" si="2"/>
        <v>0</v>
      </c>
      <c r="V47" s="140">
        <f t="shared" si="3"/>
        <v>0</v>
      </c>
      <c r="X47" s="139">
        <f t="shared" si="51"/>
        <v>0.13200000000000001</v>
      </c>
      <c r="Y47" s="146">
        <f t="shared" si="44"/>
        <v>132.84</v>
      </c>
      <c r="Z47" s="137">
        <f t="shared" si="31"/>
        <v>17.534880000000001</v>
      </c>
      <c r="AB47" s="139">
        <f t="shared" si="52"/>
        <v>0.13200000000000001</v>
      </c>
      <c r="AC47" s="146">
        <f t="shared" si="45"/>
        <v>132.84</v>
      </c>
      <c r="AD47" s="137">
        <f t="shared" si="32"/>
        <v>17.534880000000001</v>
      </c>
      <c r="AF47" s="147">
        <f t="shared" si="4"/>
        <v>0</v>
      </c>
      <c r="AG47" s="140">
        <f t="shared" si="5"/>
        <v>0</v>
      </c>
      <c r="AI47" s="147">
        <f t="shared" si="6"/>
        <v>0</v>
      </c>
      <c r="AJ47" s="140">
        <f t="shared" si="7"/>
        <v>0</v>
      </c>
      <c r="AL47" s="139">
        <f t="shared" si="53"/>
        <v>0.13200000000000001</v>
      </c>
      <c r="AM47" s="146">
        <f t="shared" si="46"/>
        <v>132.84</v>
      </c>
      <c r="AN47" s="137">
        <f t="shared" si="33"/>
        <v>17.534880000000001</v>
      </c>
      <c r="AP47" s="147">
        <f t="shared" si="8"/>
        <v>0</v>
      </c>
      <c r="AQ47" s="140">
        <f t="shared" si="9"/>
        <v>0</v>
      </c>
      <c r="AS47" s="147">
        <f t="shared" si="10"/>
        <v>0</v>
      </c>
      <c r="AT47" s="140">
        <f t="shared" si="11"/>
        <v>0</v>
      </c>
      <c r="AX47" s="139">
        <f t="shared" si="34"/>
        <v>0.13200000000000001</v>
      </c>
      <c r="AY47" s="146">
        <f t="shared" si="47"/>
        <v>132.84</v>
      </c>
      <c r="AZ47" s="137">
        <f t="shared" si="35"/>
        <v>17.534880000000001</v>
      </c>
      <c r="BB47" s="139">
        <f t="shared" si="36"/>
        <v>0.13200000000000001</v>
      </c>
      <c r="BC47" s="146">
        <f t="shared" si="48"/>
        <v>132.84</v>
      </c>
      <c r="BD47" s="137">
        <f t="shared" si="37"/>
        <v>17.534880000000001</v>
      </c>
    </row>
    <row r="48" spans="2:56" s="136" customFormat="1" x14ac:dyDescent="0.35">
      <c r="B48" s="145" t="s">
        <v>28</v>
      </c>
      <c r="D48" s="144" t="s">
        <v>13</v>
      </c>
      <c r="E48" s="143"/>
      <c r="F48" s="142">
        <v>8.3000000000000004E-2</v>
      </c>
      <c r="G48" s="138">
        <f>IF(AND($A$1=1, D19&gt;=600), 600, IF(AND($A$1=1, AND(D19&lt;600, D19&gt;=0)), D19, IF(AND($A$1=2, D19&gt;=1000), 1000, IF(AND($A$1=2, AND(D19&lt;1000, D19&gt;=0)), D19))))</f>
        <v>600</v>
      </c>
      <c r="H48" s="137">
        <f t="shared" si="38"/>
        <v>49.800000000000004</v>
      </c>
      <c r="J48" s="139">
        <f t="shared" si="49"/>
        <v>8.3000000000000004E-2</v>
      </c>
      <c r="K48" s="138">
        <f t="shared" si="39"/>
        <v>600</v>
      </c>
      <c r="L48" s="137">
        <f t="shared" si="40"/>
        <v>49.800000000000004</v>
      </c>
      <c r="N48" s="141">
        <f t="shared" si="41"/>
        <v>0</v>
      </c>
      <c r="O48" s="140">
        <f t="shared" si="42"/>
        <v>0</v>
      </c>
      <c r="Q48" s="139">
        <f t="shared" si="50"/>
        <v>8.3000000000000004E-2</v>
      </c>
      <c r="R48" s="138">
        <f t="shared" si="43"/>
        <v>600</v>
      </c>
      <c r="S48" s="137">
        <f t="shared" si="30"/>
        <v>49.800000000000004</v>
      </c>
      <c r="U48" s="141">
        <f t="shared" si="2"/>
        <v>0</v>
      </c>
      <c r="V48" s="140">
        <f t="shared" si="3"/>
        <v>0</v>
      </c>
      <c r="X48" s="139">
        <f t="shared" si="51"/>
        <v>8.3000000000000004E-2</v>
      </c>
      <c r="Y48" s="138">
        <f t="shared" si="44"/>
        <v>600</v>
      </c>
      <c r="Z48" s="137">
        <f t="shared" si="31"/>
        <v>49.800000000000004</v>
      </c>
      <c r="AB48" s="139">
        <f t="shared" si="52"/>
        <v>8.3000000000000004E-2</v>
      </c>
      <c r="AC48" s="138">
        <f t="shared" si="45"/>
        <v>600</v>
      </c>
      <c r="AD48" s="137">
        <f t="shared" si="32"/>
        <v>49.800000000000004</v>
      </c>
      <c r="AF48" s="141">
        <f t="shared" si="4"/>
        <v>0</v>
      </c>
      <c r="AG48" s="140">
        <f t="shared" si="5"/>
        <v>0</v>
      </c>
      <c r="AI48" s="141">
        <f t="shared" si="6"/>
        <v>0</v>
      </c>
      <c r="AJ48" s="140">
        <f t="shared" si="7"/>
        <v>0</v>
      </c>
      <c r="AL48" s="139">
        <f t="shared" si="53"/>
        <v>8.3000000000000004E-2</v>
      </c>
      <c r="AM48" s="138">
        <f t="shared" si="46"/>
        <v>600</v>
      </c>
      <c r="AN48" s="137">
        <f t="shared" si="33"/>
        <v>49.800000000000004</v>
      </c>
      <c r="AP48" s="141">
        <f t="shared" si="8"/>
        <v>0</v>
      </c>
      <c r="AQ48" s="140">
        <f t="shared" si="9"/>
        <v>0</v>
      </c>
      <c r="AS48" s="141">
        <f t="shared" si="10"/>
        <v>0</v>
      </c>
      <c r="AT48" s="140">
        <f t="shared" si="11"/>
        <v>0</v>
      </c>
      <c r="AX48" s="139">
        <f t="shared" si="34"/>
        <v>8.3000000000000004E-2</v>
      </c>
      <c r="AY48" s="138">
        <f t="shared" si="47"/>
        <v>600</v>
      </c>
      <c r="AZ48" s="137">
        <f t="shared" si="35"/>
        <v>49.800000000000004</v>
      </c>
      <c r="BB48" s="139">
        <f t="shared" si="36"/>
        <v>8.3000000000000004E-2</v>
      </c>
      <c r="BC48" s="138">
        <f t="shared" si="48"/>
        <v>600</v>
      </c>
      <c r="BD48" s="137">
        <f t="shared" si="37"/>
        <v>49.800000000000004</v>
      </c>
    </row>
    <row r="49" spans="2:56" s="136" customFormat="1" ht="13.15" thickBot="1" x14ac:dyDescent="0.4">
      <c r="B49" s="145" t="s">
        <v>27</v>
      </c>
      <c r="D49" s="144" t="s">
        <v>13</v>
      </c>
      <c r="E49" s="143"/>
      <c r="F49" s="142">
        <v>9.7000000000000003E-2</v>
      </c>
      <c r="G49" s="138">
        <f>IF(AND($A$1=1, D19&gt;=600), D19-600, IF(AND($A$1=1, AND(D19&lt;600, D19&gt;=0)), 0, IF(AND($A$1=2, D19&gt;=1000), D19-1000, IF(AND($A$1=2, AND(D19&lt;1000, D19&gt;=0)), 0))))</f>
        <v>138</v>
      </c>
      <c r="H49" s="137">
        <f t="shared" si="38"/>
        <v>13.386000000000001</v>
      </c>
      <c r="J49" s="139">
        <f t="shared" si="49"/>
        <v>9.7000000000000003E-2</v>
      </c>
      <c r="K49" s="138">
        <f t="shared" si="39"/>
        <v>138</v>
      </c>
      <c r="L49" s="137">
        <f t="shared" si="40"/>
        <v>13.386000000000001</v>
      </c>
      <c r="N49" s="141">
        <f t="shared" si="41"/>
        <v>0</v>
      </c>
      <c r="O49" s="140">
        <f t="shared" si="42"/>
        <v>0</v>
      </c>
      <c r="Q49" s="139">
        <f t="shared" si="50"/>
        <v>9.7000000000000003E-2</v>
      </c>
      <c r="R49" s="138">
        <f t="shared" si="43"/>
        <v>138</v>
      </c>
      <c r="S49" s="137">
        <f t="shared" si="30"/>
        <v>13.386000000000001</v>
      </c>
      <c r="U49" s="141">
        <f t="shared" si="2"/>
        <v>0</v>
      </c>
      <c r="V49" s="140">
        <f t="shared" si="3"/>
        <v>0</v>
      </c>
      <c r="X49" s="139">
        <f t="shared" si="51"/>
        <v>9.7000000000000003E-2</v>
      </c>
      <c r="Y49" s="138">
        <f t="shared" si="44"/>
        <v>138</v>
      </c>
      <c r="Z49" s="137">
        <f t="shared" si="31"/>
        <v>13.386000000000001</v>
      </c>
      <c r="AB49" s="139">
        <f t="shared" si="52"/>
        <v>9.7000000000000003E-2</v>
      </c>
      <c r="AC49" s="138">
        <f t="shared" si="45"/>
        <v>138</v>
      </c>
      <c r="AD49" s="137">
        <f t="shared" si="32"/>
        <v>13.386000000000001</v>
      </c>
      <c r="AF49" s="141">
        <f t="shared" si="4"/>
        <v>0</v>
      </c>
      <c r="AG49" s="140">
        <f t="shared" si="5"/>
        <v>0</v>
      </c>
      <c r="AI49" s="141">
        <f t="shared" si="6"/>
        <v>0</v>
      </c>
      <c r="AJ49" s="140">
        <f t="shared" si="7"/>
        <v>0</v>
      </c>
      <c r="AL49" s="139">
        <f t="shared" si="53"/>
        <v>9.7000000000000003E-2</v>
      </c>
      <c r="AM49" s="138">
        <f t="shared" si="46"/>
        <v>138</v>
      </c>
      <c r="AN49" s="137">
        <f t="shared" si="33"/>
        <v>13.386000000000001</v>
      </c>
      <c r="AP49" s="141">
        <f t="shared" si="8"/>
        <v>0</v>
      </c>
      <c r="AQ49" s="140">
        <f t="shared" si="9"/>
        <v>0</v>
      </c>
      <c r="AS49" s="141">
        <f t="shared" si="10"/>
        <v>0</v>
      </c>
      <c r="AT49" s="140">
        <f t="shared" si="11"/>
        <v>0</v>
      </c>
      <c r="AX49" s="139">
        <f t="shared" si="34"/>
        <v>9.7000000000000003E-2</v>
      </c>
      <c r="AY49" s="138">
        <f t="shared" si="47"/>
        <v>138</v>
      </c>
      <c r="AZ49" s="137">
        <f t="shared" si="35"/>
        <v>13.386000000000001</v>
      </c>
      <c r="BB49" s="139">
        <f t="shared" si="36"/>
        <v>9.7000000000000003E-2</v>
      </c>
      <c r="BC49" s="138">
        <f t="shared" si="48"/>
        <v>138</v>
      </c>
      <c r="BD49" s="137">
        <f t="shared" si="37"/>
        <v>13.386000000000001</v>
      </c>
    </row>
    <row r="50" spans="2:56" ht="8.25" customHeight="1" thickBot="1" x14ac:dyDescent="0.4">
      <c r="B50" s="135"/>
      <c r="C50" s="133"/>
      <c r="D50" s="134"/>
      <c r="E50" s="133"/>
      <c r="F50" s="95"/>
      <c r="G50" s="132"/>
      <c r="H50" s="93"/>
      <c r="I50" s="131"/>
      <c r="J50" s="95"/>
      <c r="K50" s="129"/>
      <c r="L50" s="93"/>
      <c r="M50" s="131"/>
      <c r="N50" s="130"/>
      <c r="O50" s="48"/>
      <c r="Q50" s="95"/>
      <c r="R50" s="129"/>
      <c r="S50" s="93"/>
      <c r="T50" s="131"/>
      <c r="U50" s="130"/>
      <c r="V50" s="48"/>
      <c r="X50" s="95"/>
      <c r="Y50" s="129"/>
      <c r="Z50" s="93"/>
      <c r="AA50" s="131"/>
      <c r="AB50" s="95"/>
      <c r="AC50" s="129"/>
      <c r="AD50" s="93"/>
      <c r="AE50" s="131"/>
      <c r="AF50" s="130"/>
      <c r="AG50" s="48"/>
      <c r="AI50" s="130"/>
      <c r="AJ50" s="48"/>
      <c r="AL50" s="95"/>
      <c r="AM50" s="129"/>
      <c r="AN50" s="93"/>
      <c r="AO50" s="131"/>
      <c r="AP50" s="130"/>
      <c r="AQ50" s="48"/>
      <c r="AS50" s="130"/>
      <c r="AT50" s="48"/>
      <c r="AX50" s="95"/>
      <c r="AY50" s="129"/>
      <c r="AZ50" s="93"/>
      <c r="BA50" s="131"/>
      <c r="BB50" s="95"/>
      <c r="BC50" s="129"/>
      <c r="BD50" s="93"/>
    </row>
    <row r="51" spans="2:56" ht="13.15" x14ac:dyDescent="0.35">
      <c r="B51" s="128" t="s">
        <v>26</v>
      </c>
      <c r="C51" s="113"/>
      <c r="D51" s="113"/>
      <c r="E51" s="113"/>
      <c r="F51" s="127"/>
      <c r="G51" s="126"/>
      <c r="H51" s="121">
        <f>SUM(H40:H47,H39)</f>
        <v>96.036957439999995</v>
      </c>
      <c r="I51" s="125"/>
      <c r="J51" s="122"/>
      <c r="K51" s="122"/>
      <c r="L51" s="121">
        <f>SUM(L40:L47,L39)</f>
        <v>96.036957439999995</v>
      </c>
      <c r="M51" s="124"/>
      <c r="N51" s="123">
        <f>L51-H51</f>
        <v>0</v>
      </c>
      <c r="O51" s="87">
        <f>IF((H51)=0,"",(N51/H51))</f>
        <v>0</v>
      </c>
      <c r="Q51" s="122"/>
      <c r="R51" s="122"/>
      <c r="S51" s="121">
        <f>SUM(S40:S47,S39)</f>
        <v>104.6173876663446</v>
      </c>
      <c r="T51" s="124"/>
      <c r="U51" s="123">
        <f>S51-L51</f>
        <v>8.5804302263446033</v>
      </c>
      <c r="V51" s="87">
        <f>IF((L51)=0,"",(U51/L51))</f>
        <v>8.9345086048829778E-2</v>
      </c>
      <c r="X51" s="122"/>
      <c r="Y51" s="122"/>
      <c r="Z51" s="121">
        <f>SUM(Z40:Z47,Z39)</f>
        <v>103.63765313212602</v>
      </c>
      <c r="AA51" s="124"/>
      <c r="AB51" s="122"/>
      <c r="AC51" s="122"/>
      <c r="AD51" s="121">
        <f>SUM(AD40:AD47,AD39)</f>
        <v>99.715788652409984</v>
      </c>
      <c r="AE51" s="124"/>
      <c r="AF51" s="123">
        <f>AD51-Z51</f>
        <v>-3.9218644797160351</v>
      </c>
      <c r="AG51" s="87">
        <f>IF((Z51)=0,"",(AF51/Z51))</f>
        <v>-3.7842081147052911E-2</v>
      </c>
      <c r="AI51" s="123">
        <f>AD51-AZ51</f>
        <v>-5.1994644797160419</v>
      </c>
      <c r="AJ51" s="87">
        <f>IF((AD51)=0,"",(AI51/AD51))</f>
        <v>-5.2142840667292648E-2</v>
      </c>
      <c r="AL51" s="122"/>
      <c r="AM51" s="122"/>
      <c r="AN51" s="121">
        <f>SUM(AN40:AN47,AN39)</f>
        <v>103.21868865240998</v>
      </c>
      <c r="AO51" s="124"/>
      <c r="AP51" s="123">
        <f>AN51-AD51</f>
        <v>3.5028999999999968</v>
      </c>
      <c r="AQ51" s="87">
        <f>IF((AD51)=0,"",(AP51/AD51))</f>
        <v>3.5128840149982979E-2</v>
      </c>
      <c r="AS51" s="123">
        <f>AN51-BD51</f>
        <v>-2.2955644797160488</v>
      </c>
      <c r="AT51" s="87">
        <f>IF((AN51)=0,"",(AS51/AN51))</f>
        <v>-2.2239814414290675E-2</v>
      </c>
      <c r="AX51" s="122"/>
      <c r="AY51" s="122"/>
      <c r="AZ51" s="121">
        <f>SUM(AZ40:AZ47,AZ39)</f>
        <v>104.91525313212603</v>
      </c>
      <c r="BA51" s="124"/>
      <c r="BB51" s="122"/>
      <c r="BC51" s="122"/>
      <c r="BD51" s="121">
        <f>SUM(BD40:BD47,BD39)</f>
        <v>105.51425313212603</v>
      </c>
    </row>
    <row r="52" spans="2:56" x14ac:dyDescent="0.35">
      <c r="B52" s="120" t="s">
        <v>23</v>
      </c>
      <c r="C52" s="113"/>
      <c r="D52" s="113"/>
      <c r="E52" s="113"/>
      <c r="F52" s="119">
        <v>0.13</v>
      </c>
      <c r="G52" s="111"/>
      <c r="H52" s="116">
        <f>H51*F52</f>
        <v>12.4848044672</v>
      </c>
      <c r="I52" s="107"/>
      <c r="J52" s="118">
        <v>0.13</v>
      </c>
      <c r="K52" s="107"/>
      <c r="L52" s="114">
        <f>L51*J52</f>
        <v>12.4848044672</v>
      </c>
      <c r="M52" s="109"/>
      <c r="N52" s="115">
        <f>L52-H52</f>
        <v>0</v>
      </c>
      <c r="O52" s="76">
        <f>IF((H52)=0,"",(N52/H52))</f>
        <v>0</v>
      </c>
      <c r="Q52" s="118">
        <v>0.13</v>
      </c>
      <c r="R52" s="107"/>
      <c r="S52" s="114">
        <f>S51*Q52</f>
        <v>13.600260396624797</v>
      </c>
      <c r="T52" s="109"/>
      <c r="U52" s="115">
        <f>S52-L52</f>
        <v>1.1154559294247974</v>
      </c>
      <c r="V52" s="76">
        <f>IF((L52)=0,"",(U52/L52))</f>
        <v>8.9345086048829694E-2</v>
      </c>
      <c r="X52" s="118">
        <v>0.13</v>
      </c>
      <c r="Y52" s="107"/>
      <c r="Z52" s="114">
        <f>Z51*X52</f>
        <v>13.472894907176382</v>
      </c>
      <c r="AA52" s="109"/>
      <c r="AB52" s="118">
        <v>0.13</v>
      </c>
      <c r="AC52" s="107"/>
      <c r="AD52" s="114">
        <f>AD51*AB52</f>
        <v>12.963052524813298</v>
      </c>
      <c r="AE52" s="109"/>
      <c r="AF52" s="115">
        <f>AD52-Z52</f>
        <v>-0.50984238236308421</v>
      </c>
      <c r="AG52" s="76">
        <f>IF((Z52)=0,"",(AF52/Z52))</f>
        <v>-3.7842081147052883E-2</v>
      </c>
      <c r="AI52" s="115">
        <f>AD52-AZ52</f>
        <v>-0.67593038236308622</v>
      </c>
      <c r="AJ52" s="76">
        <f>IF((AD52)=0,"",(AI52/AD52))</f>
        <v>-5.2142840667292703E-2</v>
      </c>
      <c r="AL52" s="118">
        <v>0.13</v>
      </c>
      <c r="AM52" s="107"/>
      <c r="AN52" s="114">
        <f>AN51*AL52</f>
        <v>13.418429524813298</v>
      </c>
      <c r="AO52" s="109"/>
      <c r="AP52" s="115">
        <f>AN52-AD52</f>
        <v>0.45537700000000036</v>
      </c>
      <c r="AQ52" s="76">
        <f>IF((AD52)=0,"",(AP52/AD52))</f>
        <v>3.5128840149983034E-2</v>
      </c>
      <c r="AS52" s="115">
        <f>AN52-BD52</f>
        <v>-0.29842338236308663</v>
      </c>
      <c r="AT52" s="76">
        <f>IF((AN52)=0,"",(AS52/AN52))</f>
        <v>-2.2239814414290696E-2</v>
      </c>
      <c r="AX52" s="118">
        <v>0.13</v>
      </c>
      <c r="AY52" s="107"/>
      <c r="AZ52" s="114">
        <f>AZ51*AX52</f>
        <v>13.638982907176384</v>
      </c>
      <c r="BA52" s="109"/>
      <c r="BB52" s="118">
        <v>0.13</v>
      </c>
      <c r="BC52" s="107"/>
      <c r="BD52" s="114">
        <f>BD51*BB52</f>
        <v>13.716852907176385</v>
      </c>
    </row>
    <row r="53" spans="2:56" ht="13.15" x14ac:dyDescent="0.35">
      <c r="B53" s="117" t="s">
        <v>22</v>
      </c>
      <c r="C53" s="113"/>
      <c r="D53" s="113"/>
      <c r="E53" s="113"/>
      <c r="F53" s="112"/>
      <c r="G53" s="111"/>
      <c r="H53" s="116">
        <f>H51+H52</f>
        <v>108.52176190719999</v>
      </c>
      <c r="I53" s="107"/>
      <c r="J53" s="107"/>
      <c r="K53" s="107"/>
      <c r="L53" s="114">
        <f>L51+L52</f>
        <v>108.52176190719999</v>
      </c>
      <c r="M53" s="109"/>
      <c r="N53" s="115">
        <f>L53-H53</f>
        <v>0</v>
      </c>
      <c r="O53" s="76">
        <f>IF((H53)=0,"",(N53/H53))</f>
        <v>0</v>
      </c>
      <c r="Q53" s="107"/>
      <c r="R53" s="107"/>
      <c r="S53" s="114">
        <f>S51+S52</f>
        <v>118.2176480629694</v>
      </c>
      <c r="T53" s="109"/>
      <c r="U53" s="115">
        <f>S53-L53</f>
        <v>9.6958861557694149</v>
      </c>
      <c r="V53" s="76">
        <f>IF((L53)=0,"",(U53/L53))</f>
        <v>8.9345086048829916E-2</v>
      </c>
      <c r="X53" s="107"/>
      <c r="Y53" s="107"/>
      <c r="Z53" s="114">
        <f>Z51+Z52</f>
        <v>117.1105480393024</v>
      </c>
      <c r="AA53" s="109"/>
      <c r="AB53" s="107"/>
      <c r="AC53" s="107"/>
      <c r="AD53" s="114">
        <f>AD51+AD52</f>
        <v>112.67884117722328</v>
      </c>
      <c r="AE53" s="109"/>
      <c r="AF53" s="115">
        <f>AD53-Z53</f>
        <v>-4.4317068620791247</v>
      </c>
      <c r="AG53" s="76">
        <f>IF((Z53)=0,"",(AF53/Z53))</f>
        <v>-3.7842081147052953E-2</v>
      </c>
      <c r="AI53" s="115">
        <f>AD53-AZ53</f>
        <v>-5.8753948620791334</v>
      </c>
      <c r="AJ53" s="76">
        <f>IF((AD53)=0,"",(AI53/AD53))</f>
        <v>-5.2142840667292703E-2</v>
      </c>
      <c r="AL53" s="107"/>
      <c r="AM53" s="107"/>
      <c r="AN53" s="114">
        <f>AN51+AN52</f>
        <v>116.63711817722327</v>
      </c>
      <c r="AO53" s="109"/>
      <c r="AP53" s="115">
        <f>AN53-AD53</f>
        <v>3.9582769999999954</v>
      </c>
      <c r="AQ53" s="76">
        <f>IF((AD53)=0,"",(AP53/AD53))</f>
        <v>3.5128840149982972E-2</v>
      </c>
      <c r="AS53" s="115">
        <f>AN53-BD53</f>
        <v>-2.5939878620791461</v>
      </c>
      <c r="AT53" s="76">
        <f>IF((AN53)=0,"",(AS53/AN53))</f>
        <v>-2.2239814414290768E-2</v>
      </c>
      <c r="AX53" s="107"/>
      <c r="AY53" s="107"/>
      <c r="AZ53" s="114">
        <f>AZ51+AZ52</f>
        <v>118.55423603930241</v>
      </c>
      <c r="BA53" s="109"/>
      <c r="BB53" s="107"/>
      <c r="BC53" s="107"/>
      <c r="BD53" s="114">
        <f>BD51+BD52</f>
        <v>119.23110603930242</v>
      </c>
    </row>
    <row r="54" spans="2:56" ht="15.75" customHeight="1" x14ac:dyDescent="0.35">
      <c r="B54" s="529" t="s">
        <v>21</v>
      </c>
      <c r="C54" s="529"/>
      <c r="D54" s="529"/>
      <c r="E54" s="113"/>
      <c r="F54" s="112"/>
      <c r="G54" s="111"/>
      <c r="H54" s="110">
        <f>ROUND(-H53*10%,2)</f>
        <v>-10.85</v>
      </c>
      <c r="I54" s="107"/>
      <c r="J54" s="107"/>
      <c r="K54" s="107"/>
      <c r="L54" s="106">
        <f>ROUND(-L53*10%,2)</f>
        <v>-10.85</v>
      </c>
      <c r="M54" s="109"/>
      <c r="N54" s="108">
        <f>L54-H54</f>
        <v>0</v>
      </c>
      <c r="O54" s="68">
        <f>IF((H54)=0,"",(N54/H54))</f>
        <v>0</v>
      </c>
      <c r="Q54" s="107"/>
      <c r="R54" s="107"/>
      <c r="S54" s="106"/>
      <c r="T54" s="109"/>
      <c r="U54" s="108">
        <f>S54-L54</f>
        <v>10.85</v>
      </c>
      <c r="V54" s="68">
        <f>IF((L54)=0,"",(U54/L54))</f>
        <v>-1</v>
      </c>
      <c r="X54" s="107"/>
      <c r="Y54" s="107"/>
      <c r="Z54" s="106"/>
      <c r="AA54" s="109"/>
      <c r="AB54" s="107"/>
      <c r="AC54" s="107"/>
      <c r="AD54" s="106"/>
      <c r="AE54" s="109"/>
      <c r="AF54" s="108">
        <f>AD54-Z54</f>
        <v>0</v>
      </c>
      <c r="AG54" s="68" t="str">
        <f>IF((Z54)=0,"",(AF54/Z54))</f>
        <v/>
      </c>
      <c r="AI54" s="108">
        <f>AD54-AZ54</f>
        <v>0</v>
      </c>
      <c r="AJ54" s="68" t="str">
        <f>IF((AD54)=0,"",(AI54/AD54))</f>
        <v/>
      </c>
      <c r="AL54" s="107"/>
      <c r="AM54" s="107"/>
      <c r="AN54" s="106"/>
      <c r="AO54" s="109"/>
      <c r="AP54" s="108">
        <f>AN54-AD54</f>
        <v>0</v>
      </c>
      <c r="AQ54" s="68" t="str">
        <f>IF((AD54)=0,"",(AP54/AD54))</f>
        <v/>
      </c>
      <c r="AS54" s="108">
        <f>AN54-BD54</f>
        <v>0</v>
      </c>
      <c r="AT54" s="68" t="str">
        <f>IF((AN54)=0,"",(AS54/AN54))</f>
        <v/>
      </c>
      <c r="AX54" s="107"/>
      <c r="AY54" s="107"/>
      <c r="AZ54" s="106"/>
      <c r="BA54" s="109"/>
      <c r="BB54" s="107"/>
      <c r="BC54" s="107"/>
      <c r="BD54" s="106"/>
    </row>
    <row r="55" spans="2:56" ht="13.5" customHeight="1" thickBot="1" x14ac:dyDescent="0.4">
      <c r="B55" s="530" t="s">
        <v>25</v>
      </c>
      <c r="C55" s="530"/>
      <c r="D55" s="530"/>
      <c r="E55" s="105"/>
      <c r="F55" s="104"/>
      <c r="G55" s="103"/>
      <c r="H55" s="102">
        <f>H53+H54</f>
        <v>97.671761907199993</v>
      </c>
      <c r="I55" s="98"/>
      <c r="J55" s="98"/>
      <c r="K55" s="98"/>
      <c r="L55" s="97">
        <f>L53+L54</f>
        <v>97.671761907199993</v>
      </c>
      <c r="M55" s="101"/>
      <c r="N55" s="100">
        <f>L55-H55</f>
        <v>0</v>
      </c>
      <c r="O55" s="99">
        <f>IF((H55)=0,"",(N55/H55))</f>
        <v>0</v>
      </c>
      <c r="Q55" s="98"/>
      <c r="R55" s="98"/>
      <c r="S55" s="97">
        <f>S53+S54</f>
        <v>118.2176480629694</v>
      </c>
      <c r="T55" s="101"/>
      <c r="U55" s="100">
        <f>S55-L55</f>
        <v>20.545886155769409</v>
      </c>
      <c r="V55" s="99">
        <f>IF((L55)=0,"",(U55/L55))</f>
        <v>0.21035646080891313</v>
      </c>
      <c r="X55" s="98"/>
      <c r="Y55" s="98"/>
      <c r="Z55" s="97">
        <f>Z53+Z54</f>
        <v>117.1105480393024</v>
      </c>
      <c r="AA55" s="101"/>
      <c r="AB55" s="98"/>
      <c r="AC55" s="98"/>
      <c r="AD55" s="97">
        <f>AD53+AD54</f>
        <v>112.67884117722328</v>
      </c>
      <c r="AE55" s="101"/>
      <c r="AF55" s="100">
        <f>AD55-Z55</f>
        <v>-4.4317068620791247</v>
      </c>
      <c r="AG55" s="99">
        <f>IF((Z55)=0,"",(AF55/Z55))</f>
        <v>-3.7842081147052953E-2</v>
      </c>
      <c r="AI55" s="100">
        <f>AD55-AZ55</f>
        <v>-5.8753948620791334</v>
      </c>
      <c r="AJ55" s="99">
        <f>IF((AD55)=0,"",(AI55/AD55))</f>
        <v>-5.2142840667292703E-2</v>
      </c>
      <c r="AL55" s="98"/>
      <c r="AM55" s="98"/>
      <c r="AN55" s="97">
        <f>AN53+AN54</f>
        <v>116.63711817722327</v>
      </c>
      <c r="AO55" s="101"/>
      <c r="AP55" s="100">
        <f>AN55-AD55</f>
        <v>3.9582769999999954</v>
      </c>
      <c r="AQ55" s="99">
        <f>IF((AD55)=0,"",(AP55/AD55))</f>
        <v>3.5128840149982972E-2</v>
      </c>
      <c r="AS55" s="100">
        <f>AN55-BD55</f>
        <v>-2.5939878620791461</v>
      </c>
      <c r="AT55" s="99">
        <f>IF((AN55)=0,"",(AS55/AN55))</f>
        <v>-2.2239814414290768E-2</v>
      </c>
      <c r="AX55" s="98"/>
      <c r="AY55" s="98"/>
      <c r="AZ55" s="97">
        <f>AZ53+AZ54</f>
        <v>118.55423603930241</v>
      </c>
      <c r="BA55" s="101"/>
      <c r="BB55" s="98"/>
      <c r="BC55" s="98"/>
      <c r="BD55" s="97">
        <f>BD53+BD54</f>
        <v>119.23110603930242</v>
      </c>
    </row>
    <row r="56" spans="2:56" s="44" customFormat="1" ht="8.25" customHeight="1" thickBot="1" x14ac:dyDescent="0.4">
      <c r="B56" s="56"/>
      <c r="C56" s="54"/>
      <c r="D56" s="55"/>
      <c r="E56" s="54"/>
      <c r="F56" s="95"/>
      <c r="G56" s="46"/>
      <c r="H56" s="93"/>
      <c r="I56" s="50"/>
      <c r="J56" s="95"/>
      <c r="K56" s="94"/>
      <c r="L56" s="93"/>
      <c r="M56" s="50"/>
      <c r="N56" s="96"/>
      <c r="O56" s="48"/>
      <c r="Q56" s="95"/>
      <c r="R56" s="94"/>
      <c r="S56" s="93"/>
      <c r="T56" s="50"/>
      <c r="U56" s="96"/>
      <c r="V56" s="48"/>
      <c r="X56" s="95"/>
      <c r="Y56" s="94"/>
      <c r="Z56" s="93"/>
      <c r="AA56" s="50"/>
      <c r="AB56" s="95"/>
      <c r="AC56" s="94"/>
      <c r="AD56" s="93"/>
      <c r="AE56" s="50"/>
      <c r="AF56" s="96"/>
      <c r="AG56" s="48"/>
      <c r="AI56" s="96"/>
      <c r="AJ56" s="48"/>
      <c r="AL56" s="95"/>
      <c r="AM56" s="94"/>
      <c r="AN56" s="93"/>
      <c r="AO56" s="50"/>
      <c r="AP56" s="96"/>
      <c r="AQ56" s="48"/>
      <c r="AS56" s="96"/>
      <c r="AT56" s="48"/>
      <c r="AX56" s="95"/>
      <c r="AY56" s="94"/>
      <c r="AZ56" s="93"/>
      <c r="BA56" s="50"/>
      <c r="BB56" s="95"/>
      <c r="BC56" s="94"/>
      <c r="BD56" s="93"/>
    </row>
    <row r="57" spans="2:56" s="44" customFormat="1" ht="13.15" hidden="1" x14ac:dyDescent="0.35">
      <c r="B57" s="92" t="s">
        <v>24</v>
      </c>
      <c r="C57" s="74"/>
      <c r="D57" s="74"/>
      <c r="E57" s="74"/>
      <c r="F57" s="91"/>
      <c r="G57" s="82"/>
      <c r="H57" s="85">
        <f>SUM(H48:H49,H39,H40:H44)</f>
        <v>98.367477439999988</v>
      </c>
      <c r="I57" s="90"/>
      <c r="J57" s="86"/>
      <c r="K57" s="86"/>
      <c r="L57" s="85">
        <f>SUM(L48:L49,L39,L40:L44)</f>
        <v>98.367477439999988</v>
      </c>
      <c r="M57" s="89"/>
      <c r="N57" s="88">
        <f>L57-H57</f>
        <v>0</v>
      </c>
      <c r="O57" s="87">
        <f>IF((H57)=0,"",(N57/H57))</f>
        <v>0</v>
      </c>
      <c r="Q57" s="86"/>
      <c r="R57" s="86"/>
      <c r="S57" s="85">
        <f>SUM(S48:S49,S39,S40:S44)</f>
        <v>106.94790766634459</v>
      </c>
      <c r="T57" s="89"/>
      <c r="U57" s="88">
        <f>S57-L57</f>
        <v>8.5804302263446033</v>
      </c>
      <c r="V57" s="87">
        <f>IF((L57)=0,"",(U57/L57))</f>
        <v>8.7228324336956833E-2</v>
      </c>
      <c r="X57" s="86"/>
      <c r="Y57" s="86"/>
      <c r="Z57" s="85">
        <f>SUM(Z48:Z49,Z39,Z40:Z44)</f>
        <v>105.96817313212601</v>
      </c>
      <c r="AA57" s="89"/>
      <c r="AB57" s="86"/>
      <c r="AC57" s="86"/>
      <c r="AD57" s="85">
        <f>SUM(AD48:AD49,AD39,AD40:AD44)</f>
        <v>102.04630865240998</v>
      </c>
      <c r="AE57" s="89"/>
      <c r="AF57" s="88">
        <f>AD57-Z57</f>
        <v>-3.9218644797160351</v>
      </c>
      <c r="AG57" s="87">
        <f>IF((Z57)=0,"",(AF57/Z57))</f>
        <v>-3.7009833837807822E-2</v>
      </c>
      <c r="AI57" s="88">
        <f>AG57-AC57</f>
        <v>-3.7009833837807822E-2</v>
      </c>
      <c r="AJ57" s="87" t="str">
        <f>IF((AC57)=0,"",(AI57/AC57))</f>
        <v/>
      </c>
      <c r="AL57" s="86"/>
      <c r="AM57" s="86"/>
      <c r="AN57" s="85">
        <f>SUM(AN48:AN49,AN39,AN40:AN44)</f>
        <v>105.54920865240997</v>
      </c>
      <c r="AO57" s="89"/>
      <c r="AP57" s="88">
        <f>AN57-AD57</f>
        <v>3.5028999999999968</v>
      </c>
      <c r="AQ57" s="87">
        <f>IF((AD57)=0,"",(AP57/AD57))</f>
        <v>3.4326572379326049E-2</v>
      </c>
      <c r="AS57" s="88">
        <f>AQ57-AG57</f>
        <v>7.1336406217133871E-2</v>
      </c>
      <c r="AT57" s="87">
        <f>IF((AG57)=0,"",(AS57/AG57))</f>
        <v>-1.9274986893958801</v>
      </c>
      <c r="AX57" s="86"/>
      <c r="AY57" s="86"/>
      <c r="AZ57" s="85">
        <f>SUM(AZ48:AZ49,AZ39,AZ40:AZ44)</f>
        <v>107.24577313212602</v>
      </c>
      <c r="BA57" s="89"/>
      <c r="BB57" s="86"/>
      <c r="BC57" s="86"/>
      <c r="BD57" s="85">
        <f>SUM(BD48:BD49,BD39,BD40:BD44)</f>
        <v>107.84477313212602</v>
      </c>
    </row>
    <row r="58" spans="2:56" s="44" customFormat="1" hidden="1" x14ac:dyDescent="0.35">
      <c r="B58" s="84" t="s">
        <v>23</v>
      </c>
      <c r="C58" s="74"/>
      <c r="D58" s="74"/>
      <c r="E58" s="74"/>
      <c r="F58" s="83">
        <v>0.13</v>
      </c>
      <c r="G58" s="82"/>
      <c r="H58" s="78">
        <f>H57*F58</f>
        <v>12.787772067199999</v>
      </c>
      <c r="I58" s="67"/>
      <c r="J58" s="81">
        <v>0.13</v>
      </c>
      <c r="K58" s="80"/>
      <c r="L58" s="75">
        <f>L57*J58</f>
        <v>12.787772067199999</v>
      </c>
      <c r="M58" s="70"/>
      <c r="N58" s="77">
        <f>L58-H58</f>
        <v>0</v>
      </c>
      <c r="O58" s="76">
        <f>IF((H58)=0,"",(N58/H58))</f>
        <v>0</v>
      </c>
      <c r="Q58" s="81">
        <v>0.13</v>
      </c>
      <c r="R58" s="80"/>
      <c r="S58" s="75">
        <f>S57*Q58</f>
        <v>13.903227996624798</v>
      </c>
      <c r="T58" s="70"/>
      <c r="U58" s="77">
        <f>S58-L58</f>
        <v>1.1154559294247992</v>
      </c>
      <c r="V58" s="76">
        <f>IF((L58)=0,"",(U58/L58))</f>
        <v>8.7228324336956889E-2</v>
      </c>
      <c r="X58" s="81">
        <v>0.13</v>
      </c>
      <c r="Y58" s="80"/>
      <c r="Z58" s="75">
        <f>Z57*X58</f>
        <v>13.775862507176383</v>
      </c>
      <c r="AA58" s="70"/>
      <c r="AB58" s="81">
        <v>0.13</v>
      </c>
      <c r="AC58" s="80"/>
      <c r="AD58" s="75">
        <f>AD57*AB58</f>
        <v>13.266020124813297</v>
      </c>
      <c r="AE58" s="70"/>
      <c r="AF58" s="77">
        <f>AD58-Z58</f>
        <v>-0.50984238236308599</v>
      </c>
      <c r="AG58" s="76">
        <f>IF((Z58)=0,"",(AF58/Z58))</f>
        <v>-3.7009833837807926E-2</v>
      </c>
      <c r="AI58" s="77">
        <f>AG58-AC58</f>
        <v>-3.7009833837807926E-2</v>
      </c>
      <c r="AJ58" s="76" t="str">
        <f>IF((AC58)=0,"",(AI58/AC58))</f>
        <v/>
      </c>
      <c r="AL58" s="81">
        <v>0.13</v>
      </c>
      <c r="AM58" s="80"/>
      <c r="AN58" s="75">
        <f>AN57*AL58</f>
        <v>13.721397124813297</v>
      </c>
      <c r="AO58" s="70"/>
      <c r="AP58" s="77">
        <f>AN58-AD58</f>
        <v>0.45537700000000036</v>
      </c>
      <c r="AQ58" s="76">
        <f>IF((AD58)=0,"",(AP58/AD58))</f>
        <v>3.4326572379326105E-2</v>
      </c>
      <c r="AS58" s="77">
        <f>AQ58-AG58</f>
        <v>7.1336406217134024E-2</v>
      </c>
      <c r="AT58" s="76">
        <f>IF((AG58)=0,"",(AS58/AG58))</f>
        <v>-1.9274986893958788</v>
      </c>
      <c r="AX58" s="81">
        <v>0.13</v>
      </c>
      <c r="AY58" s="80"/>
      <c r="AZ58" s="75">
        <f>AZ57*AX58</f>
        <v>13.941950507176383</v>
      </c>
      <c r="BA58" s="70"/>
      <c r="BB58" s="81">
        <v>0.13</v>
      </c>
      <c r="BC58" s="80"/>
      <c r="BD58" s="75">
        <f>BD57*BB58</f>
        <v>14.019820507176384</v>
      </c>
    </row>
    <row r="59" spans="2:56" s="44" customFormat="1" ht="13.15" hidden="1" x14ac:dyDescent="0.35">
      <c r="B59" s="79" t="s">
        <v>22</v>
      </c>
      <c r="C59" s="74"/>
      <c r="D59" s="74"/>
      <c r="E59" s="74"/>
      <c r="F59" s="73"/>
      <c r="G59" s="72"/>
      <c r="H59" s="78">
        <f>H57+H58</f>
        <v>111.15524950719998</v>
      </c>
      <c r="I59" s="67"/>
      <c r="J59" s="67"/>
      <c r="K59" s="67"/>
      <c r="L59" s="75">
        <f>L57+L58</f>
        <v>111.15524950719998</v>
      </c>
      <c r="M59" s="70"/>
      <c r="N59" s="77">
        <f>L59-H59</f>
        <v>0</v>
      </c>
      <c r="O59" s="76">
        <f>IF((H59)=0,"",(N59/H59))</f>
        <v>0</v>
      </c>
      <c r="Q59" s="67"/>
      <c r="R59" s="67"/>
      <c r="S59" s="75">
        <f>S57+S58</f>
        <v>120.85113566296938</v>
      </c>
      <c r="T59" s="70"/>
      <c r="U59" s="77">
        <f>S59-L59</f>
        <v>9.6958861557694007</v>
      </c>
      <c r="V59" s="76">
        <f>IF((L59)=0,"",(U59/L59))</f>
        <v>8.7228324336956833E-2</v>
      </c>
      <c r="X59" s="67"/>
      <c r="Y59" s="67"/>
      <c r="Z59" s="75">
        <f>Z57+Z58</f>
        <v>119.7440356393024</v>
      </c>
      <c r="AA59" s="70"/>
      <c r="AB59" s="67"/>
      <c r="AC59" s="67"/>
      <c r="AD59" s="75">
        <f>AD57+AD58</f>
        <v>115.31232877722327</v>
      </c>
      <c r="AE59" s="70"/>
      <c r="AF59" s="77">
        <f>AD59-Z59</f>
        <v>-4.4317068620791247</v>
      </c>
      <c r="AG59" s="76">
        <f>IF((Z59)=0,"",(AF59/Z59))</f>
        <v>-3.7009833837807864E-2</v>
      </c>
      <c r="AI59" s="77">
        <f>AG59-AC59</f>
        <v>-3.7009833837807864E-2</v>
      </c>
      <c r="AJ59" s="76" t="str">
        <f>IF((AC59)=0,"",(AI59/AC59))</f>
        <v/>
      </c>
      <c r="AL59" s="67"/>
      <c r="AM59" s="67"/>
      <c r="AN59" s="75">
        <f>AN57+AN58</f>
        <v>119.27060577722327</v>
      </c>
      <c r="AO59" s="70"/>
      <c r="AP59" s="77">
        <f>AN59-AD59</f>
        <v>3.9582769999999954</v>
      </c>
      <c r="AQ59" s="76">
        <f>IF((AD59)=0,"",(AP59/AD59))</f>
        <v>3.4326572379326036E-2</v>
      </c>
      <c r="AS59" s="77">
        <f>AQ59-AG59</f>
        <v>7.1336406217133899E-2</v>
      </c>
      <c r="AT59" s="76">
        <f>IF((AG59)=0,"",(AS59/AG59))</f>
        <v>-1.9274986893958788</v>
      </c>
      <c r="AX59" s="67"/>
      <c r="AY59" s="67"/>
      <c r="AZ59" s="75">
        <f>AZ57+AZ58</f>
        <v>121.1877236393024</v>
      </c>
      <c r="BA59" s="70"/>
      <c r="BB59" s="67"/>
      <c r="BC59" s="67"/>
      <c r="BD59" s="75">
        <f>BD57+BD58</f>
        <v>121.8645936393024</v>
      </c>
    </row>
    <row r="60" spans="2:56" s="44" customFormat="1" ht="15.75" hidden="1" customHeight="1" x14ac:dyDescent="0.35">
      <c r="B60" s="527" t="s">
        <v>21</v>
      </c>
      <c r="C60" s="527"/>
      <c r="D60" s="527"/>
      <c r="E60" s="74"/>
      <c r="F60" s="73"/>
      <c r="G60" s="72"/>
      <c r="H60" s="71">
        <f>ROUND(-H59*10%,2)</f>
        <v>-11.12</v>
      </c>
      <c r="I60" s="67"/>
      <c r="J60" s="67"/>
      <c r="K60" s="67"/>
      <c r="L60" s="66">
        <f>ROUND(-L59*10%,2)</f>
        <v>-11.12</v>
      </c>
      <c r="M60" s="70"/>
      <c r="N60" s="69">
        <f>L60-H60</f>
        <v>0</v>
      </c>
      <c r="O60" s="68">
        <f>IF((H60)=0,"",(N60/H60))</f>
        <v>0</v>
      </c>
      <c r="Q60" s="67"/>
      <c r="R60" s="67"/>
      <c r="S60" s="66">
        <f>ROUND(-S59*10%,2)</f>
        <v>-12.09</v>
      </c>
      <c r="T60" s="70"/>
      <c r="U60" s="69">
        <f>S60-L60</f>
        <v>-0.97000000000000064</v>
      </c>
      <c r="V60" s="68">
        <f>IF((L60)=0,"",(U60/L60))</f>
        <v>8.7230215827338198E-2</v>
      </c>
      <c r="X60" s="67"/>
      <c r="Y60" s="67"/>
      <c r="Z60" s="66">
        <f>ROUND(-Z59*10%,2)</f>
        <v>-11.97</v>
      </c>
      <c r="AA60" s="70"/>
      <c r="AB60" s="67"/>
      <c r="AC60" s="67"/>
      <c r="AD60" s="66">
        <f>ROUND(-AD59*10%,2)</f>
        <v>-11.53</v>
      </c>
      <c r="AE60" s="70"/>
      <c r="AF60" s="69">
        <f>AD60-Z60</f>
        <v>0.44000000000000128</v>
      </c>
      <c r="AG60" s="68">
        <f>IF((Z60)=0,"",(AF60/Z60))</f>
        <v>-3.675856307435265E-2</v>
      </c>
      <c r="AI60" s="69">
        <f>AG60-AC60</f>
        <v>-3.675856307435265E-2</v>
      </c>
      <c r="AJ60" s="68" t="str">
        <f>IF((AC60)=0,"",(AI60/AC60))</f>
        <v/>
      </c>
      <c r="AL60" s="67"/>
      <c r="AM60" s="67"/>
      <c r="AN60" s="66">
        <f>ROUND(-AN59*10%,2)</f>
        <v>-11.93</v>
      </c>
      <c r="AO60" s="70"/>
      <c r="AP60" s="69">
        <f>AN60-AD60</f>
        <v>-0.40000000000000036</v>
      </c>
      <c r="AQ60" s="68">
        <f>IF((AD60)=0,"",(AP60/AD60))</f>
        <v>3.4692107545533424E-2</v>
      </c>
      <c r="AS60" s="69">
        <f>AQ60-AG60</f>
        <v>7.1450670619886081E-2</v>
      </c>
      <c r="AT60" s="68">
        <f>IF((AG60)=0,"",(AS60/AG60))</f>
        <v>-1.9437830166364409</v>
      </c>
      <c r="AX60" s="67"/>
      <c r="AY60" s="67"/>
      <c r="AZ60" s="66">
        <f>ROUND(-AZ59*10%,2)</f>
        <v>-12.12</v>
      </c>
      <c r="BA60" s="70"/>
      <c r="BB60" s="67"/>
      <c r="BC60" s="67"/>
      <c r="BD60" s="66">
        <f>ROUND(-BD59*10%,2)</f>
        <v>-12.19</v>
      </c>
    </row>
    <row r="61" spans="2:56" s="44" customFormat="1" ht="13.5" hidden="1" customHeight="1" thickBot="1" x14ac:dyDescent="0.4">
      <c r="B61" s="528" t="s">
        <v>20</v>
      </c>
      <c r="C61" s="528"/>
      <c r="D61" s="528"/>
      <c r="E61" s="65"/>
      <c r="F61" s="64"/>
      <c r="G61" s="63"/>
      <c r="H61" s="62">
        <f>SUM(H59:H60)</f>
        <v>100.03524950719998</v>
      </c>
      <c r="I61" s="58"/>
      <c r="J61" s="58"/>
      <c r="K61" s="58"/>
      <c r="L61" s="57">
        <f>SUM(L59:L60)</f>
        <v>100.03524950719998</v>
      </c>
      <c r="M61" s="61"/>
      <c r="N61" s="60">
        <f>L61-H61</f>
        <v>0</v>
      </c>
      <c r="O61" s="59">
        <f>IF((H61)=0,"",(N61/H61))</f>
        <v>0</v>
      </c>
      <c r="Q61" s="58"/>
      <c r="R61" s="58"/>
      <c r="S61" s="57">
        <f>SUM(S59:S60)</f>
        <v>108.76113566296938</v>
      </c>
      <c r="T61" s="61"/>
      <c r="U61" s="60">
        <f>S61-L61</f>
        <v>8.7258861557694019</v>
      </c>
      <c r="V61" s="59">
        <f>IF((L61)=0,"",(U61/L61))</f>
        <v>8.722811407734192E-2</v>
      </c>
      <c r="X61" s="58"/>
      <c r="Y61" s="58"/>
      <c r="Z61" s="57">
        <f>SUM(Z59:Z60)</f>
        <v>107.7740356393024</v>
      </c>
      <c r="AA61" s="61"/>
      <c r="AB61" s="58"/>
      <c r="AC61" s="58"/>
      <c r="AD61" s="57">
        <f>SUM(AD59:AD60)</f>
        <v>103.78232877722327</v>
      </c>
      <c r="AE61" s="61"/>
      <c r="AF61" s="60">
        <f>AD61-Z61</f>
        <v>-3.9917068620791269</v>
      </c>
      <c r="AG61" s="59">
        <f>IF((Z61)=0,"",(AF61/Z61))</f>
        <v>-3.7037741404047926E-2</v>
      </c>
      <c r="AI61" s="60">
        <f>AG61-AC61</f>
        <v>-3.7037741404047926E-2</v>
      </c>
      <c r="AJ61" s="59" t="str">
        <f>IF((AC61)=0,"",(AI61/AC61))</f>
        <v/>
      </c>
      <c r="AL61" s="58"/>
      <c r="AM61" s="58"/>
      <c r="AN61" s="57">
        <f>SUM(AN59:AN60)</f>
        <v>107.34060577722326</v>
      </c>
      <c r="AO61" s="61"/>
      <c r="AP61" s="60">
        <f>AN61-AD61</f>
        <v>3.5582769999999897</v>
      </c>
      <c r="AQ61" s="59">
        <f>IF((AD61)=0,"",(AP61/AD61))</f>
        <v>3.4285962185702193E-2</v>
      </c>
      <c r="AS61" s="60">
        <f>AQ61-AG61</f>
        <v>7.1323703589750126E-2</v>
      </c>
      <c r="AT61" s="59">
        <f>IF((AG61)=0,"",(AS61/AG61))</f>
        <v>-1.9257033740711582</v>
      </c>
      <c r="AX61" s="58"/>
      <c r="AY61" s="58"/>
      <c r="AZ61" s="57">
        <f>SUM(AZ59:AZ60)</f>
        <v>109.0677236393024</v>
      </c>
      <c r="BA61" s="61"/>
      <c r="BB61" s="58"/>
      <c r="BC61" s="58"/>
      <c r="BD61" s="57">
        <f>SUM(BD59:BD60)</f>
        <v>109.6745936393024</v>
      </c>
    </row>
    <row r="62" spans="2:56" s="44" customFormat="1" ht="8.25" hidden="1" customHeight="1" thickBot="1" x14ac:dyDescent="0.4">
      <c r="B62" s="56"/>
      <c r="C62" s="54"/>
      <c r="D62" s="55"/>
      <c r="E62" s="54"/>
      <c r="F62" s="47"/>
      <c r="G62" s="53"/>
      <c r="H62" s="52"/>
      <c r="I62" s="51"/>
      <c r="J62" s="47"/>
      <c r="K62" s="46"/>
      <c r="L62" s="45"/>
      <c r="M62" s="50"/>
      <c r="N62" s="49"/>
      <c r="O62" s="48"/>
      <c r="Q62" s="47"/>
      <c r="R62" s="46"/>
      <c r="S62" s="45"/>
      <c r="T62" s="50"/>
      <c r="U62" s="49"/>
      <c r="V62" s="48"/>
      <c r="X62" s="47"/>
      <c r="Y62" s="46"/>
      <c r="Z62" s="45"/>
      <c r="AA62" s="50"/>
      <c r="AB62" s="47"/>
      <c r="AC62" s="46"/>
      <c r="AD62" s="45"/>
      <c r="AE62" s="50"/>
      <c r="AF62" s="49"/>
      <c r="AG62" s="48"/>
      <c r="AI62" s="49"/>
      <c r="AJ62" s="48"/>
      <c r="AL62" s="47"/>
      <c r="AM62" s="46"/>
      <c r="AN62" s="45"/>
      <c r="AO62" s="50"/>
      <c r="AP62" s="49"/>
      <c r="AQ62" s="48"/>
      <c r="AS62" s="49"/>
      <c r="AT62" s="48"/>
      <c r="AX62" s="47"/>
      <c r="AY62" s="46"/>
      <c r="AZ62" s="45"/>
      <c r="BA62" s="50"/>
      <c r="BB62" s="47"/>
      <c r="BC62" s="46"/>
      <c r="BD62" s="45"/>
    </row>
    <row r="63" spans="2:56" ht="10.5" customHeight="1" x14ac:dyDescent="0.35">
      <c r="L63" s="43"/>
      <c r="S63" s="43"/>
      <c r="Z63" s="43"/>
      <c r="AD63" s="43"/>
      <c r="AN63" s="43"/>
      <c r="AZ63" s="43"/>
      <c r="BD63" s="43"/>
    </row>
    <row r="64" spans="2:56" ht="13.15" x14ac:dyDescent="0.4">
      <c r="B64" s="42" t="s">
        <v>19</v>
      </c>
      <c r="F64" s="41">
        <v>4.2999999999999997E-2</v>
      </c>
      <c r="J64" s="41">
        <f>F64</f>
        <v>4.2999999999999997E-2</v>
      </c>
      <c r="Q64" s="41">
        <v>4.8648832098523664E-2</v>
      </c>
      <c r="X64" s="41">
        <f>$Q64</f>
        <v>4.8648832098523664E-2</v>
      </c>
      <c r="AB64" s="41">
        <v>4.8599999999999997E-2</v>
      </c>
      <c r="AL64" s="41">
        <f>AB64</f>
        <v>4.8599999999999997E-2</v>
      </c>
      <c r="AX64" s="41">
        <v>4.8648832098523664E-2</v>
      </c>
      <c r="BB64" s="41">
        <v>4.8648832098523664E-2</v>
      </c>
    </row>
    <row r="65" spans="1:56" s="7" customFormat="1" ht="13.15" x14ac:dyDescent="0.4">
      <c r="B65" s="243"/>
      <c r="F65" s="35"/>
      <c r="J65" s="35"/>
      <c r="Q65" s="35"/>
      <c r="X65" s="35"/>
      <c r="AB65" s="35"/>
      <c r="AL65" s="35"/>
      <c r="AX65" s="35"/>
      <c r="BB65" s="35"/>
    </row>
    <row r="66" spans="1:56" s="7" customFormat="1" ht="13.15" x14ac:dyDescent="0.4">
      <c r="B66" s="37" t="s">
        <v>17</v>
      </c>
      <c r="F66" s="35"/>
      <c r="J66" s="35"/>
      <c r="Q66" s="35"/>
      <c r="X66" s="35"/>
      <c r="AB66" s="35"/>
      <c r="AL66" s="35"/>
      <c r="AX66" s="35"/>
      <c r="BB66" s="35"/>
    </row>
    <row r="67" spans="1:56" s="6" customFormat="1" x14ac:dyDescent="0.35">
      <c r="B67" s="6" t="s">
        <v>16</v>
      </c>
      <c r="D67" s="28" t="s">
        <v>15</v>
      </c>
      <c r="E67" s="27"/>
      <c r="F67" s="31">
        <f>F23</f>
        <v>3.34</v>
      </c>
      <c r="G67" s="30">
        <f>G23</f>
        <v>1</v>
      </c>
      <c r="H67" s="29">
        <f>G67*F67</f>
        <v>3.34</v>
      </c>
      <c r="J67" s="31">
        <f>J23</f>
        <v>3.34</v>
      </c>
      <c r="K67" s="30">
        <f>K23</f>
        <v>1</v>
      </c>
      <c r="L67" s="29">
        <f>K67*J67</f>
        <v>3.34</v>
      </c>
      <c r="N67" s="33">
        <f>L67-H67</f>
        <v>0</v>
      </c>
      <c r="O67" s="32">
        <f>IF((H67)=0,"",(N67/H67))</f>
        <v>0</v>
      </c>
      <c r="Q67" s="31">
        <f>Q23</f>
        <v>4.3574999999999999</v>
      </c>
      <c r="R67" s="30">
        <f>R23</f>
        <v>1</v>
      </c>
      <c r="S67" s="29">
        <f>R67*Q67</f>
        <v>4.3574999999999999</v>
      </c>
      <c r="U67" s="33">
        <f>S67-L67</f>
        <v>1.0175000000000001</v>
      </c>
      <c r="V67" s="32">
        <f>IF((L67)=0,"",(U67/L67))</f>
        <v>0.30464071856287428</v>
      </c>
      <c r="X67" s="240">
        <f>X23</f>
        <v>4.4527999999999999</v>
      </c>
      <c r="Y67" s="30">
        <f>Y23</f>
        <v>1</v>
      </c>
      <c r="Z67" s="29">
        <f>Y67*X67</f>
        <v>4.4527999999999999</v>
      </c>
      <c r="AB67" s="240">
        <f>AB23</f>
        <v>4.6022999999999996</v>
      </c>
      <c r="AC67" s="30">
        <f>AC23</f>
        <v>1</v>
      </c>
      <c r="AD67" s="29">
        <f>AC67*AB67</f>
        <v>4.6022999999999996</v>
      </c>
      <c r="AF67" s="33">
        <f>AD67-Z67</f>
        <v>0.14949999999999974</v>
      </c>
      <c r="AG67" s="32">
        <f>IF((Z67)=0,"",(AF67/Z67))</f>
        <v>3.35743801652892E-2</v>
      </c>
      <c r="AI67" s="33">
        <f>AD67-AZ67</f>
        <v>-0.16870000000000029</v>
      </c>
      <c r="AJ67" s="32">
        <f>IF((AD67)=0,"",(AI67/AD67))</f>
        <v>-3.6655585250852898E-2</v>
      </c>
      <c r="AL67" s="240">
        <f>AL23</f>
        <v>4.7842000000000002</v>
      </c>
      <c r="AM67" s="30">
        <f>AM23</f>
        <v>1</v>
      </c>
      <c r="AN67" s="29">
        <f>AM67*AL67</f>
        <v>4.7842000000000002</v>
      </c>
      <c r="AP67" s="33">
        <f>AN67-AD67</f>
        <v>0.18190000000000062</v>
      </c>
      <c r="AQ67" s="32">
        <f>IF((AD67)=0,"",(AP67/AD67))</f>
        <v>3.9523716402668371E-2</v>
      </c>
      <c r="AS67" s="33">
        <f>AN67-BD67</f>
        <v>-0.14299999999999979</v>
      </c>
      <c r="AT67" s="32">
        <f>IF((AN67)=0,"",(AS67/AN67))</f>
        <v>-2.9890054763596796E-2</v>
      </c>
      <c r="AX67" s="240">
        <v>4.7709999999999999</v>
      </c>
      <c r="AY67" s="30">
        <f>AY23</f>
        <v>1</v>
      </c>
      <c r="AZ67" s="29">
        <f>AY67*AX67</f>
        <v>4.7709999999999999</v>
      </c>
      <c r="BB67" s="240">
        <v>4.9272</v>
      </c>
      <c r="BC67" s="30">
        <f>BC23</f>
        <v>1</v>
      </c>
      <c r="BD67" s="29">
        <f>BC67*BB67</f>
        <v>4.9272</v>
      </c>
    </row>
    <row r="68" spans="1:56" s="6" customFormat="1" x14ac:dyDescent="0.35">
      <c r="B68" s="6" t="s">
        <v>14</v>
      </c>
      <c r="D68" s="28" t="s">
        <v>13</v>
      </c>
      <c r="E68" s="27"/>
      <c r="F68" s="24">
        <f>F25</f>
        <v>1.3599999999999999E-2</v>
      </c>
      <c r="G68" s="23">
        <f>$D$19</f>
        <v>738</v>
      </c>
      <c r="H68" s="22">
        <f>G68*F68</f>
        <v>10.036799999999999</v>
      </c>
      <c r="J68" s="24">
        <f>J25</f>
        <v>1.3599999999999999E-2</v>
      </c>
      <c r="K68" s="23">
        <f>$D$19</f>
        <v>738</v>
      </c>
      <c r="L68" s="22">
        <f>K68*J68</f>
        <v>10.036799999999999</v>
      </c>
      <c r="N68" s="26">
        <f>L68-H68</f>
        <v>0</v>
      </c>
      <c r="O68" s="25">
        <f>IF((H68)=0,"",(N68/H68))</f>
        <v>0</v>
      </c>
      <c r="Q68" s="24">
        <f>Q25</f>
        <v>1.78E-2</v>
      </c>
      <c r="R68" s="23">
        <f>$D$19</f>
        <v>738</v>
      </c>
      <c r="S68" s="22">
        <f>R68*Q68</f>
        <v>13.1364</v>
      </c>
      <c r="U68" s="26">
        <f>S68-L68</f>
        <v>3.0996000000000006</v>
      </c>
      <c r="V68" s="25">
        <f>IF((L68)=0,"",(U68/L68))</f>
        <v>0.30882352941176477</v>
      </c>
      <c r="X68" s="24">
        <f>X25</f>
        <v>1.8200000000000001E-2</v>
      </c>
      <c r="Y68" s="23">
        <f>$D$19</f>
        <v>738</v>
      </c>
      <c r="Z68" s="22">
        <f>Y68*X68</f>
        <v>13.431600000000001</v>
      </c>
      <c r="AB68" s="24">
        <f>AB25</f>
        <v>1.8800000000000001E-2</v>
      </c>
      <c r="AC68" s="23">
        <f>$D$19</f>
        <v>738</v>
      </c>
      <c r="AD68" s="22">
        <f>AC68*AB68</f>
        <v>13.874400000000001</v>
      </c>
      <c r="AF68" s="26">
        <f>AD68-Z68</f>
        <v>0.44280000000000008</v>
      </c>
      <c r="AG68" s="25">
        <f>IF((Z68)=0,"",(AF68/Z68))</f>
        <v>3.2967032967032968E-2</v>
      </c>
      <c r="AI68" s="26">
        <f>AD68-AZ68</f>
        <v>-0.51659999999999862</v>
      </c>
      <c r="AJ68" s="25">
        <f>IF((AD68)=0,"",(AI68/AD68))</f>
        <v>-3.7234042553191384E-2</v>
      </c>
      <c r="AL68" s="24">
        <f>AL25</f>
        <v>1.9599999999999999E-2</v>
      </c>
      <c r="AM68" s="23">
        <f>$D$19</f>
        <v>738</v>
      </c>
      <c r="AN68" s="22">
        <f>AM68*AL68</f>
        <v>14.4648</v>
      </c>
      <c r="AP68" s="26">
        <f>AN68-AD68</f>
        <v>0.59039999999999893</v>
      </c>
      <c r="AQ68" s="25">
        <f>IF((AD68)=0,"",(AP68/AD68))</f>
        <v>4.2553191489361618E-2</v>
      </c>
      <c r="AS68" s="26">
        <f>AN68-BD68</f>
        <v>-0.36899999999999977</v>
      </c>
      <c r="AT68" s="25">
        <f>IF((AN68)=0,"",(AS68/AN68))</f>
        <v>-2.5510204081632636E-2</v>
      </c>
      <c r="AX68" s="24">
        <v>1.95E-2</v>
      </c>
      <c r="AY68" s="23">
        <f>$D$19</f>
        <v>738</v>
      </c>
      <c r="AZ68" s="22">
        <f>AY68*AX68</f>
        <v>14.391</v>
      </c>
      <c r="BB68" s="24">
        <v>2.01E-2</v>
      </c>
      <c r="BC68" s="23">
        <f>$D$19</f>
        <v>738</v>
      </c>
      <c r="BD68" s="22">
        <f>BC68*BB68</f>
        <v>14.8338</v>
      </c>
    </row>
    <row r="69" spans="1:56" s="12" customFormat="1" ht="13.5" thickBot="1" x14ac:dyDescent="0.4">
      <c r="B69" s="21" t="s">
        <v>12</v>
      </c>
      <c r="C69" s="19"/>
      <c r="D69" s="20"/>
      <c r="E69" s="19"/>
      <c r="F69" s="15"/>
      <c r="G69" s="14"/>
      <c r="H69" s="13">
        <f>SUM(H67:H68)</f>
        <v>13.376799999999999</v>
      </c>
      <c r="I69" s="18"/>
      <c r="J69" s="15"/>
      <c r="K69" s="14"/>
      <c r="L69" s="13">
        <f>SUM(L67:L68)</f>
        <v>13.376799999999999</v>
      </c>
      <c r="M69" s="18"/>
      <c r="N69" s="17">
        <f>L69-H69</f>
        <v>0</v>
      </c>
      <c r="O69" s="16">
        <f>IF((H69)=0,"",(N69/H69))</f>
        <v>0</v>
      </c>
      <c r="Q69" s="15"/>
      <c r="R69" s="14"/>
      <c r="S69" s="13">
        <f>SUM(S67:S68)</f>
        <v>17.4939</v>
      </c>
      <c r="T69" s="18"/>
      <c r="U69" s="17">
        <f>S69-L69</f>
        <v>4.1171000000000006</v>
      </c>
      <c r="V69" s="16">
        <f>IF((L69)=0,"",(U69/L69))</f>
        <v>0.30777914000358836</v>
      </c>
      <c r="X69" s="15"/>
      <c r="Y69" s="14"/>
      <c r="Z69" s="13">
        <f>SUM(Z67:Z68)</f>
        <v>17.884399999999999</v>
      </c>
      <c r="AA69" s="18"/>
      <c r="AB69" s="15"/>
      <c r="AC69" s="14"/>
      <c r="AD69" s="13">
        <f>SUM(AD67:AD68)</f>
        <v>18.476700000000001</v>
      </c>
      <c r="AE69" s="18"/>
      <c r="AF69" s="17">
        <f>AD69-Z69</f>
        <v>0.5923000000000016</v>
      </c>
      <c r="AG69" s="16">
        <f>IF((Z69)=0,"",(AF69/Z69))</f>
        <v>3.3118248305786135E-2</v>
      </c>
      <c r="AI69" s="17">
        <f>AD69-AZ69</f>
        <v>-0.68529999999999802</v>
      </c>
      <c r="AJ69" s="16">
        <f>IF((AD69)=0,"",(AI69/AD69))</f>
        <v>-3.70899565398582E-2</v>
      </c>
      <c r="AL69" s="15"/>
      <c r="AM69" s="14"/>
      <c r="AN69" s="13">
        <f>SUM(AN67:AN68)</f>
        <v>19.249000000000002</v>
      </c>
      <c r="AO69" s="18"/>
      <c r="AP69" s="17">
        <f>AN69-AD69</f>
        <v>0.77230000000000132</v>
      </c>
      <c r="AQ69" s="16">
        <f>IF((AD69)=0,"",(AP69/AD69))</f>
        <v>4.1798589574978284E-2</v>
      </c>
      <c r="AS69" s="17">
        <f>AN69-BD69</f>
        <v>-0.5119999999999969</v>
      </c>
      <c r="AT69" s="16">
        <f>IF((AN69)=0,"",(AS69/AN69))</f>
        <v>-2.6598784352433728E-2</v>
      </c>
      <c r="AX69" s="15"/>
      <c r="AY69" s="14"/>
      <c r="AZ69" s="13">
        <f>SUM(AZ67:AZ68)</f>
        <v>19.161999999999999</v>
      </c>
      <c r="BA69" s="18"/>
      <c r="BB69" s="15"/>
      <c r="BC69" s="14"/>
      <c r="BD69" s="13">
        <f>SUM(BD67:BD68)</f>
        <v>19.760999999999999</v>
      </c>
    </row>
    <row r="70" spans="1:56" ht="10.5" customHeight="1" thickTop="1" x14ac:dyDescent="0.35"/>
    <row r="71" spans="1:56" ht="10.5" customHeight="1" x14ac:dyDescent="0.35">
      <c r="A71" s="11" t="s">
        <v>11</v>
      </c>
    </row>
    <row r="72" spans="1:56" ht="10.5" customHeight="1" x14ac:dyDescent="0.35"/>
    <row r="73" spans="1:56" x14ac:dyDescent="0.35">
      <c r="A73" s="1" t="s">
        <v>10</v>
      </c>
    </row>
    <row r="74" spans="1:56" x14ac:dyDescent="0.35">
      <c r="A74" s="1" t="s">
        <v>9</v>
      </c>
    </row>
    <row r="76" spans="1:56" x14ac:dyDescent="0.35">
      <c r="A76" s="5" t="s">
        <v>8</v>
      </c>
    </row>
    <row r="77" spans="1:56" x14ac:dyDescent="0.35">
      <c r="A77" s="5" t="s">
        <v>7</v>
      </c>
    </row>
    <row r="79" spans="1:56" x14ac:dyDescent="0.35">
      <c r="A79" s="1" t="s">
        <v>6</v>
      </c>
    </row>
    <row r="80" spans="1:56" x14ac:dyDescent="0.35">
      <c r="A80" s="1" t="s">
        <v>5</v>
      </c>
    </row>
    <row r="81" spans="1:54" x14ac:dyDescent="0.35">
      <c r="A81" s="1" t="s">
        <v>4</v>
      </c>
    </row>
    <row r="82" spans="1:54" x14ac:dyDescent="0.35">
      <c r="A82" s="1" t="s">
        <v>3</v>
      </c>
    </row>
    <row r="83" spans="1:54" x14ac:dyDescent="0.35">
      <c r="A83" s="1" t="s">
        <v>2</v>
      </c>
    </row>
    <row r="85" spans="1:54" x14ac:dyDescent="0.35">
      <c r="A85" s="10"/>
      <c r="B85" s="1" t="s">
        <v>1</v>
      </c>
    </row>
    <row r="92" spans="1:54" s="228" customFormat="1" x14ac:dyDescent="0.35">
      <c r="B92" s="233" t="s">
        <v>0</v>
      </c>
      <c r="D92" s="230" t="str">
        <f>ROUND(F92,1)&amp;"/"&amp;ROUND(J92,1)</f>
        <v>31.7/31.7</v>
      </c>
      <c r="F92" s="354">
        <f>G35</f>
        <v>31.733999999999924</v>
      </c>
      <c r="G92" s="354"/>
      <c r="H92" s="354"/>
      <c r="I92" s="354"/>
      <c r="J92" s="354">
        <f>K35</f>
        <v>31.733999999999924</v>
      </c>
      <c r="K92" s="353"/>
      <c r="L92" s="353"/>
      <c r="M92" s="353"/>
      <c r="N92" s="353"/>
      <c r="O92" s="353"/>
      <c r="P92" s="353"/>
      <c r="Q92" s="354">
        <f>R35</f>
        <v>35.902838088710496</v>
      </c>
      <c r="R92" s="353"/>
      <c r="S92" s="353"/>
      <c r="T92" s="353"/>
      <c r="U92" s="353"/>
      <c r="V92" s="353"/>
      <c r="W92" s="353"/>
      <c r="X92" s="354">
        <f>Y35</f>
        <v>35.902838088710496</v>
      </c>
      <c r="Y92" s="353"/>
      <c r="Z92" s="353"/>
      <c r="AA92" s="353"/>
      <c r="AB92" s="354">
        <f>AC35</f>
        <v>35.866800000000012</v>
      </c>
      <c r="AC92" s="353"/>
      <c r="AD92" s="353"/>
      <c r="AL92" s="354">
        <f>AM35</f>
        <v>35.866800000000012</v>
      </c>
      <c r="AX92" s="354">
        <f>AY35</f>
        <v>35.902838088710496</v>
      </c>
      <c r="AY92" s="353"/>
      <c r="AZ92" s="353"/>
      <c r="BB92" s="354">
        <f>BC35</f>
        <v>35.902838088710496</v>
      </c>
    </row>
    <row r="93" spans="1:54" x14ac:dyDescent="0.35">
      <c r="B93" s="5"/>
    </row>
    <row r="94" spans="1:54" x14ac:dyDescent="0.35">
      <c r="D94" s="231"/>
    </row>
    <row r="95" spans="1:54" x14ac:dyDescent="0.35">
      <c r="D95" s="223">
        <f>ROUND(F92,1)</f>
        <v>31.7</v>
      </c>
    </row>
    <row r="96" spans="1:54" x14ac:dyDescent="0.35">
      <c r="D96" s="223">
        <f>ROUND(J92,1)</f>
        <v>31.7</v>
      </c>
    </row>
    <row r="97" spans="2:55" x14ac:dyDescent="0.35">
      <c r="AB97" s="228"/>
      <c r="AX97" s="228"/>
    </row>
    <row r="98" spans="2:55" x14ac:dyDescent="0.35">
      <c r="B98" s="1" t="s">
        <v>90</v>
      </c>
      <c r="D98" s="230" t="str">
        <f>ROUND(F98,1)&amp;"/"&amp;ROUND(J98,1)</f>
        <v>769.7/769.7</v>
      </c>
      <c r="F98" s="353">
        <f>G37</f>
        <v>769.73399999999992</v>
      </c>
      <c r="G98" s="353"/>
      <c r="H98" s="353"/>
      <c r="I98" s="353"/>
      <c r="J98" s="353">
        <f>K37</f>
        <v>769.73399999999992</v>
      </c>
      <c r="K98" s="353"/>
      <c r="L98" s="353"/>
      <c r="M98" s="353"/>
      <c r="N98" s="353"/>
      <c r="O98" s="353"/>
      <c r="P98" s="353"/>
      <c r="Q98" s="353">
        <f>R37</f>
        <v>773.9028380887105</v>
      </c>
      <c r="R98" s="353"/>
      <c r="S98" s="353"/>
      <c r="T98" s="353"/>
      <c r="U98" s="353"/>
      <c r="V98" s="353"/>
      <c r="W98" s="353"/>
      <c r="X98" s="353">
        <f>Y37</f>
        <v>773.9028380887105</v>
      </c>
      <c r="Y98" s="353"/>
      <c r="Z98" s="353"/>
      <c r="AA98" s="353"/>
      <c r="AB98" s="353">
        <f>AC37</f>
        <v>773.86680000000001</v>
      </c>
      <c r="AC98" s="353"/>
      <c r="AL98" s="353">
        <f>AM37</f>
        <v>773.86680000000001</v>
      </c>
      <c r="AM98" s="228"/>
      <c r="AX98" s="353">
        <f>AY37</f>
        <v>773.9028380887105</v>
      </c>
      <c r="AY98" s="353"/>
      <c r="BB98" s="353">
        <f>BC37</f>
        <v>773.9028380887105</v>
      </c>
      <c r="BC98" s="228"/>
    </row>
    <row r="99" spans="2:55" x14ac:dyDescent="0.35">
      <c r="L99" s="229"/>
      <c r="R99" s="228"/>
      <c r="Y99" s="228"/>
      <c r="AC99" s="228"/>
      <c r="AM99" s="228"/>
      <c r="AY99" s="228"/>
      <c r="BC99" s="228"/>
    </row>
  </sheetData>
  <sheetProtection selectLockedCells="1"/>
  <mergeCells count="32">
    <mergeCell ref="B61:D61"/>
    <mergeCell ref="AP21:AP22"/>
    <mergeCell ref="AQ21:AQ22"/>
    <mergeCell ref="V21:V22"/>
    <mergeCell ref="AF21:AF22"/>
    <mergeCell ref="AG21:AG22"/>
    <mergeCell ref="B55:D55"/>
    <mergeCell ref="B54:D54"/>
    <mergeCell ref="AB20:AD20"/>
    <mergeCell ref="AF20:AG20"/>
    <mergeCell ref="AL20:AN20"/>
    <mergeCell ref="U21:U22"/>
    <mergeCell ref="B60:D60"/>
    <mergeCell ref="U20:V20"/>
    <mergeCell ref="X20:Z20"/>
    <mergeCell ref="D21:D22"/>
    <mergeCell ref="N21:N22"/>
    <mergeCell ref="O21:O22"/>
    <mergeCell ref="B11:O11"/>
    <mergeCell ref="F20:H20"/>
    <mergeCell ref="J20:L20"/>
    <mergeCell ref="N20:O20"/>
    <mergeCell ref="Q20:S20"/>
    <mergeCell ref="AX20:AZ20"/>
    <mergeCell ref="BB20:BD20"/>
    <mergeCell ref="AI20:AJ20"/>
    <mergeCell ref="AI21:AI22"/>
    <mergeCell ref="AJ21:AJ22"/>
    <mergeCell ref="AS20:AT20"/>
    <mergeCell ref="AS21:AS22"/>
    <mergeCell ref="AT21:AT22"/>
    <mergeCell ref="AP20:AQ20"/>
  </mergeCells>
  <dataValidations count="4">
    <dataValidation type="list" allowBlank="1" showInputMessage="1" showErrorMessage="1" sqref="D16">
      <formula1>"TOU, non-TOU"</formula1>
    </dataValidation>
    <dataValidation type="list" allowBlank="1" showInputMessage="1" showErrorMessage="1" sqref="E67:E68 E50 E40:E47 E37:E38 E23:E26 E28:E35">
      <formula1>#REF!</formula1>
    </dataValidation>
    <dataValidation type="list" allowBlank="1" showInputMessage="1" showErrorMessage="1" prompt="Select Charge Unit - monthly, per kWh, per kW" sqref="D67:D68 D40:D50 D62 D56 D37:D38 D23:D26 D28:D35">
      <formula1>"Monthly, per kWh, per kW"</formula1>
    </dataValidation>
    <dataValidation type="list" allowBlank="1" showInputMessage="1" showErrorMessage="1" sqref="E62 E48:E49 E56">
      <formula1>#REF!</formula1>
    </dataValidation>
  </dataValidations>
  <pageMargins left="0.74803149606299213" right="0.15748031496062992" top="0.39370078740157483" bottom="0.39370078740157483" header="0.31496062992125984" footer="0.31496062992125984"/>
  <pageSetup paperSize="5" scale="75"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dimension ref="A1:N1978"/>
  <sheetViews>
    <sheetView showGridLines="0" zoomScaleNormal="100" zoomScaleSheetLayoutView="85" workbookViewId="0"/>
  </sheetViews>
  <sheetFormatPr defaultColWidth="9.1328125" defaultRowHeight="12.75" x14ac:dyDescent="0.35"/>
  <cols>
    <col min="1" max="1" width="58.265625" style="356" customWidth="1"/>
    <col min="2" max="2" width="17" style="356" customWidth="1"/>
    <col min="3" max="3" width="5.73046875" style="356" customWidth="1"/>
    <col min="4" max="4" width="7.86328125" style="356" customWidth="1"/>
    <col min="5" max="5" width="16.73046875" customWidth="1"/>
    <col min="6" max="6" width="14.265625" customWidth="1"/>
    <col min="7" max="7" width="13.73046875" customWidth="1"/>
    <col min="8" max="8" width="9.1328125" style="356"/>
    <col min="11" max="11" width="0" hidden="1" customWidth="1"/>
  </cols>
  <sheetData>
    <row r="1" spans="1:14" ht="13.15" x14ac:dyDescent="0.4">
      <c r="B1" s="496" t="s">
        <v>88</v>
      </c>
      <c r="C1" s="577" t="s">
        <v>278</v>
      </c>
      <c r="D1" s="577"/>
    </row>
    <row r="2" spans="1:14" ht="13.15" hidden="1" x14ac:dyDescent="0.4">
      <c r="B2" s="496" t="s">
        <v>87</v>
      </c>
      <c r="C2" s="578"/>
      <c r="D2" s="578"/>
    </row>
    <row r="3" spans="1:14" ht="13.15" hidden="1" x14ac:dyDescent="0.4">
      <c r="B3" s="496" t="s">
        <v>86</v>
      </c>
      <c r="C3" s="578"/>
      <c r="D3" s="578"/>
      <c r="E3" s="498"/>
    </row>
    <row r="4" spans="1:14" ht="13.15" hidden="1" x14ac:dyDescent="0.4">
      <c r="B4" s="496" t="s">
        <v>85</v>
      </c>
      <c r="C4" s="578"/>
      <c r="D4" s="578"/>
    </row>
    <row r="5" spans="1:14" ht="13.15" hidden="1" x14ac:dyDescent="0.4">
      <c r="B5" s="496" t="s">
        <v>84</v>
      </c>
      <c r="C5" s="577"/>
      <c r="D5" s="577"/>
    </row>
    <row r="6" spans="1:14" ht="13.15" hidden="1" x14ac:dyDescent="0.4">
      <c r="B6" s="496"/>
      <c r="C6" s="497"/>
    </row>
    <row r="7" spans="1:14" ht="13.15" hidden="1" x14ac:dyDescent="0.4">
      <c r="B7" s="496" t="s">
        <v>83</v>
      </c>
      <c r="C7" s="577"/>
      <c r="D7" s="577"/>
    </row>
    <row r="8" spans="1:14" ht="48.75" hidden="1" customHeight="1" x14ac:dyDescent="0.35">
      <c r="A8" s="583" t="s">
        <v>277</v>
      </c>
      <c r="B8" s="584"/>
      <c r="C8" s="584"/>
      <c r="D8" s="584"/>
    </row>
    <row r="9" spans="1:14" ht="4.5" hidden="1" customHeight="1" x14ac:dyDescent="0.35"/>
    <row r="10" spans="1:14" ht="79.5" hidden="1" customHeight="1" x14ac:dyDescent="0.35">
      <c r="A10" s="565" t="s">
        <v>276</v>
      </c>
      <c r="B10" s="565"/>
      <c r="C10" s="565"/>
      <c r="D10" s="565"/>
      <c r="E10" s="495"/>
      <c r="F10" s="495"/>
      <c r="G10" s="495"/>
      <c r="H10" s="500"/>
    </row>
    <row r="11" spans="1:14" ht="26.25" hidden="1" customHeight="1" x14ac:dyDescent="0.35">
      <c r="A11" s="566" t="s">
        <v>275</v>
      </c>
      <c r="B11" s="566"/>
      <c r="C11" s="566"/>
      <c r="D11" s="566"/>
      <c r="E11" s="494"/>
      <c r="F11" s="494"/>
      <c r="G11" s="494"/>
      <c r="H11" s="501"/>
      <c r="I11" s="494"/>
      <c r="J11" s="494"/>
      <c r="K11" s="494"/>
      <c r="L11" s="494"/>
      <c r="M11" s="494"/>
      <c r="N11" s="494"/>
    </row>
    <row r="12" spans="1:14" hidden="1" x14ac:dyDescent="0.35">
      <c r="G12" s="356"/>
    </row>
    <row r="13" spans="1:14" ht="27" hidden="1" customHeight="1" x14ac:dyDescent="0.35">
      <c r="A13" s="567" t="s">
        <v>274</v>
      </c>
      <c r="B13" s="567"/>
      <c r="C13" s="493">
        <v>9</v>
      </c>
      <c r="D13" s="489"/>
      <c r="E13" s="489"/>
      <c r="G13" s="489"/>
      <c r="H13" s="489"/>
      <c r="I13" s="489"/>
      <c r="K13" s="489"/>
      <c r="L13" s="489"/>
    </row>
    <row r="14" spans="1:14" hidden="1" x14ac:dyDescent="0.35">
      <c r="C14" s="489"/>
      <c r="D14" s="489"/>
      <c r="E14" s="489"/>
      <c r="F14" s="489"/>
      <c r="G14" s="489"/>
      <c r="H14" s="489"/>
      <c r="I14" s="489"/>
      <c r="J14" s="489"/>
      <c r="K14" s="489"/>
      <c r="L14" s="489"/>
    </row>
    <row r="15" spans="1:14" ht="30" hidden="1" customHeight="1" x14ac:dyDescent="0.35">
      <c r="A15" s="568" t="s">
        <v>273</v>
      </c>
      <c r="B15" s="567"/>
      <c r="C15" s="567"/>
      <c r="D15" s="567"/>
      <c r="E15" s="492"/>
      <c r="F15" s="491"/>
      <c r="G15" s="490"/>
      <c r="H15" s="490"/>
      <c r="I15" s="490"/>
      <c r="J15" s="490"/>
      <c r="K15" s="489"/>
      <c r="L15" s="489"/>
    </row>
    <row r="16" spans="1:14" hidden="1" x14ac:dyDescent="0.35"/>
    <row r="17" spans="1:10" hidden="1" x14ac:dyDescent="0.35"/>
    <row r="18" spans="1:10" s="485" customFormat="1" ht="15" hidden="1" x14ac:dyDescent="0.35">
      <c r="A18" s="569" t="s">
        <v>272</v>
      </c>
      <c r="B18" s="569"/>
      <c r="C18" s="569"/>
      <c r="D18" s="570"/>
      <c r="E18" s="488"/>
      <c r="F18" s="488"/>
      <c r="G18" s="488"/>
      <c r="H18" s="502"/>
      <c r="I18" s="487"/>
      <c r="J18" s="486"/>
    </row>
    <row r="19" spans="1:10" ht="15" hidden="1" customHeight="1" x14ac:dyDescent="0.35">
      <c r="A19" s="571" t="s">
        <v>271</v>
      </c>
      <c r="B19" s="572"/>
      <c r="C19" s="572"/>
      <c r="D19" s="573"/>
      <c r="E19" s="476"/>
      <c r="F19" s="476"/>
      <c r="G19" s="476"/>
      <c r="H19" s="502"/>
      <c r="I19" s="473"/>
      <c r="J19" s="484"/>
    </row>
    <row r="20" spans="1:10" ht="12.75" hidden="1" customHeight="1" x14ac:dyDescent="0.35">
      <c r="A20" s="571" t="s">
        <v>270</v>
      </c>
      <c r="B20" s="572"/>
      <c r="C20" s="572"/>
      <c r="D20" s="573"/>
      <c r="E20" s="476"/>
      <c r="F20" s="473"/>
      <c r="G20" s="473"/>
      <c r="H20" s="484"/>
      <c r="I20" s="473"/>
      <c r="J20" s="484"/>
    </row>
    <row r="21" spans="1:10" ht="12.75" hidden="1" customHeight="1" x14ac:dyDescent="0.35">
      <c r="A21" s="571" t="s">
        <v>269</v>
      </c>
      <c r="B21" s="572"/>
      <c r="C21" s="572"/>
      <c r="D21" s="573"/>
      <c r="E21" s="476"/>
      <c r="F21" s="476"/>
      <c r="G21" s="476"/>
      <c r="H21" s="502"/>
      <c r="I21" s="473"/>
      <c r="J21" s="484"/>
    </row>
    <row r="22" spans="1:10" ht="12.75" hidden="1" customHeight="1" x14ac:dyDescent="0.35">
      <c r="A22" s="571" t="s">
        <v>268</v>
      </c>
      <c r="B22" s="572"/>
      <c r="C22" s="572"/>
      <c r="D22" s="573"/>
      <c r="E22" s="473"/>
      <c r="F22" s="473"/>
      <c r="G22" s="473"/>
      <c r="H22" s="484"/>
      <c r="I22" s="473"/>
      <c r="J22" s="484"/>
    </row>
    <row r="23" spans="1:10" ht="12.75" hidden="1" customHeight="1" x14ac:dyDescent="0.35">
      <c r="A23" s="571" t="s">
        <v>267</v>
      </c>
      <c r="B23" s="572"/>
      <c r="C23" s="572"/>
      <c r="D23" s="573"/>
      <c r="E23" s="476"/>
      <c r="F23" s="476"/>
      <c r="G23" s="476"/>
      <c r="H23" s="502"/>
      <c r="I23" s="473"/>
      <c r="J23" s="484"/>
    </row>
    <row r="24" spans="1:10" ht="12.75" hidden="1" customHeight="1" x14ac:dyDescent="0.35">
      <c r="A24" s="571" t="s">
        <v>266</v>
      </c>
      <c r="B24" s="572"/>
      <c r="C24" s="572"/>
      <c r="D24" s="573"/>
      <c r="E24" s="473"/>
      <c r="F24" s="473"/>
      <c r="G24" s="473"/>
      <c r="H24" s="484"/>
      <c r="I24" s="473"/>
      <c r="J24" s="484"/>
    </row>
    <row r="25" spans="1:10" ht="12.75" hidden="1" customHeight="1" x14ac:dyDescent="0.35">
      <c r="A25" s="571" t="s">
        <v>265</v>
      </c>
      <c r="B25" s="572"/>
      <c r="C25" s="572"/>
      <c r="D25" s="573"/>
      <c r="E25" s="473"/>
      <c r="F25" s="473"/>
      <c r="G25" s="473"/>
      <c r="H25" s="484"/>
      <c r="I25" s="471"/>
      <c r="J25" s="471"/>
    </row>
    <row r="26" spans="1:10" ht="12.75" hidden="1" customHeight="1" x14ac:dyDescent="0.35">
      <c r="A26" s="571" t="s">
        <v>264</v>
      </c>
      <c r="B26" s="572"/>
      <c r="C26" s="572"/>
      <c r="D26" s="573"/>
      <c r="E26" s="473"/>
      <c r="F26" s="473"/>
      <c r="G26" s="473"/>
      <c r="H26" s="484"/>
      <c r="I26" s="471"/>
      <c r="J26" s="471"/>
    </row>
    <row r="27" spans="1:10" ht="12.75" hidden="1" customHeight="1" x14ac:dyDescent="0.35">
      <c r="A27" s="571" t="s">
        <v>263</v>
      </c>
      <c r="B27" s="572"/>
      <c r="C27" s="572"/>
      <c r="D27" s="573"/>
      <c r="E27" s="473"/>
      <c r="F27" s="473"/>
      <c r="G27" s="473"/>
      <c r="H27" s="484"/>
      <c r="I27" s="471"/>
      <c r="J27" s="471"/>
    </row>
    <row r="28" spans="1:10" ht="12.75" hidden="1" customHeight="1" x14ac:dyDescent="0.35">
      <c r="A28" s="483"/>
      <c r="B28" s="482"/>
      <c r="C28" s="482"/>
      <c r="D28" s="481"/>
      <c r="E28" s="473"/>
      <c r="F28" s="473"/>
      <c r="G28" s="473"/>
      <c r="H28" s="484"/>
      <c r="I28" s="471"/>
      <c r="J28" s="471"/>
    </row>
    <row r="29" spans="1:10" ht="12.75" hidden="1" customHeight="1" x14ac:dyDescent="0.35">
      <c r="A29" s="480"/>
      <c r="B29" s="479"/>
      <c r="C29" s="479"/>
      <c r="D29" s="478"/>
      <c r="E29" s="473"/>
      <c r="F29" s="473"/>
      <c r="G29" s="473"/>
      <c r="H29" s="484"/>
      <c r="I29" s="471"/>
      <c r="J29" s="471"/>
    </row>
    <row r="30" spans="1:10" ht="12.75" hidden="1" customHeight="1" x14ac:dyDescent="0.35">
      <c r="A30" s="475"/>
      <c r="B30" s="477"/>
      <c r="C30" s="476"/>
      <c r="D30" s="476"/>
      <c r="E30" s="473"/>
      <c r="F30" s="473"/>
      <c r="G30" s="473"/>
      <c r="H30" s="484"/>
      <c r="I30" s="471"/>
      <c r="J30" s="471"/>
    </row>
    <row r="31" spans="1:10" ht="12.75" hidden="1" customHeight="1" x14ac:dyDescent="0.35">
      <c r="A31" s="475"/>
      <c r="B31" s="474"/>
      <c r="C31" s="473"/>
      <c r="D31" s="473"/>
      <c r="E31" s="473"/>
      <c r="F31" s="473"/>
      <c r="G31" s="473"/>
      <c r="H31" s="484"/>
      <c r="I31" s="471"/>
      <c r="J31" s="471"/>
    </row>
    <row r="32" spans="1:10" ht="12.75" hidden="1" customHeight="1" x14ac:dyDescent="0.35">
      <c r="A32" s="475"/>
      <c r="B32" s="474"/>
      <c r="C32" s="473"/>
      <c r="D32" s="473"/>
      <c r="E32" s="473"/>
      <c r="F32" s="473"/>
      <c r="G32" s="473"/>
      <c r="H32" s="484"/>
      <c r="I32" s="471"/>
      <c r="J32" s="471"/>
    </row>
    <row r="33" spans="1:10" ht="12.75" hidden="1" customHeight="1" x14ac:dyDescent="0.35">
      <c r="A33" s="475"/>
      <c r="B33" s="474"/>
      <c r="C33" s="473"/>
      <c r="D33" s="473"/>
      <c r="E33" s="473"/>
      <c r="F33" s="473"/>
      <c r="G33" s="473"/>
      <c r="H33" s="484"/>
      <c r="I33" s="471"/>
      <c r="J33" s="471"/>
    </row>
    <row r="34" spans="1:10" hidden="1" x14ac:dyDescent="0.35">
      <c r="A34" s="472"/>
      <c r="B34" s="472"/>
      <c r="C34" s="472"/>
      <c r="D34" s="472"/>
      <c r="E34" s="472"/>
      <c r="F34" s="472"/>
      <c r="G34" s="472"/>
      <c r="H34" s="472"/>
      <c r="I34" s="471"/>
      <c r="J34" s="471"/>
    </row>
    <row r="35" spans="1:10" ht="55.5" hidden="1" customHeight="1" x14ac:dyDescent="0.35">
      <c r="A35" s="470"/>
      <c r="C35" s="469"/>
      <c r="D35" s="469"/>
      <c r="E35" s="468"/>
      <c r="F35" s="468"/>
      <c r="G35" s="468"/>
      <c r="H35" s="469"/>
    </row>
    <row r="36" spans="1:10" hidden="1" x14ac:dyDescent="0.35">
      <c r="A36" s="469"/>
      <c r="B36" s="469"/>
      <c r="C36" s="469"/>
      <c r="D36" s="469"/>
      <c r="E36" s="468"/>
      <c r="F36" s="468"/>
      <c r="G36" s="468"/>
      <c r="H36" s="469"/>
    </row>
    <row r="37" spans="1:10" ht="23.25" customHeight="1" x14ac:dyDescent="0.35">
      <c r="A37" s="574" t="s">
        <v>279</v>
      </c>
      <c r="B37" s="574"/>
      <c r="C37" s="574"/>
      <c r="D37" s="574"/>
      <c r="E37" s="467"/>
      <c r="F37" s="467"/>
      <c r="G37" s="467"/>
      <c r="H37" s="503"/>
      <c r="I37" s="467"/>
    </row>
    <row r="38" spans="1:10" ht="18" customHeight="1" x14ac:dyDescent="0.35">
      <c r="A38" s="561" t="s">
        <v>262</v>
      </c>
      <c r="B38" s="561"/>
      <c r="C38" s="561"/>
      <c r="D38" s="561"/>
      <c r="E38" s="466"/>
      <c r="F38" s="466"/>
      <c r="G38" s="466"/>
      <c r="H38" s="504"/>
      <c r="I38" s="466"/>
    </row>
    <row r="39" spans="1:10" ht="15.75" customHeight="1" x14ac:dyDescent="0.35">
      <c r="A39" s="562" t="s">
        <v>280</v>
      </c>
      <c r="B39" s="562"/>
      <c r="C39" s="562"/>
      <c r="D39" s="562"/>
      <c r="E39" s="465"/>
      <c r="F39" s="465"/>
      <c r="G39" s="465"/>
      <c r="H39" s="505"/>
      <c r="I39" s="465"/>
    </row>
    <row r="40" spans="1:10" ht="13.9" x14ac:dyDescent="0.35">
      <c r="A40" s="464"/>
      <c r="B40" s="464"/>
      <c r="C40" s="464"/>
      <c r="D40" s="464"/>
      <c r="E40" s="463"/>
      <c r="F40" s="463"/>
      <c r="G40" s="463"/>
      <c r="H40" s="464"/>
      <c r="I40" s="463"/>
    </row>
    <row r="41" spans="1:10" ht="12.75" customHeight="1" x14ac:dyDescent="0.35">
      <c r="A41" s="563" t="s">
        <v>261</v>
      </c>
      <c r="B41" s="563"/>
      <c r="C41" s="563"/>
      <c r="D41" s="563"/>
      <c r="E41" s="462"/>
      <c r="F41" s="462"/>
      <c r="G41" s="462"/>
      <c r="H41" s="506"/>
      <c r="I41" s="462"/>
    </row>
    <row r="42" spans="1:10" ht="12.75" customHeight="1" x14ac:dyDescent="0.35">
      <c r="A42" s="563" t="s">
        <v>260</v>
      </c>
      <c r="B42" s="563"/>
      <c r="C42" s="563"/>
      <c r="D42" s="563"/>
      <c r="E42" s="462"/>
      <c r="F42" s="462"/>
      <c r="G42" s="462"/>
      <c r="H42" s="506"/>
      <c r="I42" s="462"/>
    </row>
    <row r="43" spans="1:10" x14ac:dyDescent="0.35">
      <c r="A43" s="564" t="s">
        <v>278</v>
      </c>
      <c r="B43" s="564"/>
      <c r="C43" s="564"/>
      <c r="D43" s="564"/>
      <c r="E43" s="461"/>
      <c r="F43" s="461"/>
      <c r="G43" s="461"/>
      <c r="H43" s="507"/>
      <c r="I43" s="461"/>
    </row>
    <row r="45" spans="1:10" ht="17.649999999999999" x14ac:dyDescent="0.45">
      <c r="A45" s="557" t="s">
        <v>259</v>
      </c>
      <c r="B45" s="557"/>
      <c r="C45" s="557"/>
      <c r="D45" s="557"/>
      <c r="E45" s="460"/>
      <c r="F45" s="460"/>
      <c r="G45" s="460"/>
      <c r="H45" s="508"/>
      <c r="I45" s="460"/>
      <c r="J45" s="371"/>
    </row>
    <row r="46" spans="1:10" ht="14.25" x14ac:dyDescent="0.45">
      <c r="A46" s="440"/>
      <c r="B46" s="440"/>
      <c r="C46" s="440"/>
      <c r="D46" s="440"/>
      <c r="E46" s="459"/>
      <c r="F46" s="459"/>
      <c r="G46" s="459"/>
      <c r="H46" s="440"/>
      <c r="I46" s="459"/>
      <c r="J46" s="437"/>
    </row>
    <row r="47" spans="1:10" ht="48.75" customHeight="1" x14ac:dyDescent="0.45">
      <c r="A47" s="554" t="s">
        <v>254</v>
      </c>
      <c r="B47" s="554"/>
      <c r="C47" s="554"/>
      <c r="D47" s="554"/>
      <c r="E47" s="371"/>
      <c r="F47" s="371"/>
      <c r="G47" s="371"/>
      <c r="H47" s="437"/>
      <c r="I47" s="371"/>
      <c r="J47" s="371"/>
    </row>
    <row r="48" spans="1:10" ht="14.25" x14ac:dyDescent="0.45">
      <c r="A48" s="367" t="s">
        <v>155</v>
      </c>
      <c r="B48" s="432"/>
      <c r="C48" s="432"/>
      <c r="D48" s="432"/>
      <c r="E48" s="458"/>
      <c r="F48" s="458"/>
      <c r="G48" s="458"/>
      <c r="H48" s="432"/>
      <c r="I48" s="458"/>
      <c r="J48" s="371"/>
    </row>
    <row r="49" spans="1:10" ht="14.25" x14ac:dyDescent="0.45">
      <c r="A49" s="432"/>
      <c r="B49" s="432"/>
      <c r="C49" s="432"/>
      <c r="D49" s="432"/>
      <c r="E49" s="458"/>
      <c r="F49" s="458"/>
      <c r="G49" s="458"/>
      <c r="H49" s="432"/>
      <c r="I49" s="458"/>
      <c r="J49" s="371"/>
    </row>
    <row r="50" spans="1:10" ht="39" customHeight="1" x14ac:dyDescent="0.45">
      <c r="A50" s="554" t="s">
        <v>183</v>
      </c>
      <c r="B50" s="554"/>
      <c r="C50" s="554"/>
      <c r="D50" s="554"/>
      <c r="E50" s="371"/>
      <c r="F50" s="371"/>
      <c r="G50" s="371"/>
      <c r="H50" s="437"/>
      <c r="I50" s="371"/>
      <c r="J50" s="371"/>
    </row>
    <row r="51" spans="1:10" ht="51" customHeight="1" x14ac:dyDescent="0.45">
      <c r="A51" s="554" t="s">
        <v>182</v>
      </c>
      <c r="B51" s="554"/>
      <c r="C51" s="554"/>
      <c r="D51" s="554"/>
      <c r="E51" s="371"/>
      <c r="F51" s="371"/>
      <c r="G51" s="371"/>
      <c r="H51" s="437"/>
      <c r="I51" s="371"/>
      <c r="J51" s="371"/>
    </row>
    <row r="52" spans="1:10" ht="52.5" customHeight="1" x14ac:dyDescent="0.45">
      <c r="A52" s="554" t="s">
        <v>232</v>
      </c>
      <c r="B52" s="554"/>
      <c r="C52" s="554"/>
      <c r="D52" s="554"/>
      <c r="E52" s="371"/>
      <c r="F52" s="371"/>
      <c r="G52" s="371"/>
      <c r="H52" s="432"/>
      <c r="I52" s="429"/>
      <c r="J52" s="371"/>
    </row>
    <row r="53" spans="1:10" ht="39" customHeight="1" x14ac:dyDescent="0.45">
      <c r="A53" s="554" t="s">
        <v>180</v>
      </c>
      <c r="B53" s="554"/>
      <c r="C53" s="554"/>
      <c r="D53" s="554"/>
      <c r="E53" s="371"/>
      <c r="F53" s="371"/>
      <c r="G53" s="371"/>
      <c r="H53" s="432"/>
      <c r="I53" s="429"/>
      <c r="J53" s="371"/>
    </row>
    <row r="54" spans="1:10" ht="14.25" x14ac:dyDescent="0.45">
      <c r="A54" s="437"/>
      <c r="B54" s="437"/>
      <c r="C54" s="437"/>
      <c r="D54" s="437"/>
      <c r="E54" s="371"/>
      <c r="F54" s="371"/>
      <c r="G54" s="437"/>
      <c r="H54" s="432"/>
      <c r="I54" s="429"/>
      <c r="J54" s="371"/>
    </row>
    <row r="55" spans="1:10" ht="14.25" x14ac:dyDescent="0.45">
      <c r="A55" s="367" t="s">
        <v>215</v>
      </c>
      <c r="B55" s="432"/>
      <c r="C55" s="432"/>
      <c r="D55" s="432"/>
      <c r="E55" s="371"/>
      <c r="F55" s="371"/>
      <c r="G55" s="458"/>
      <c r="H55" s="432"/>
      <c r="I55" s="429"/>
      <c r="J55" s="371"/>
    </row>
    <row r="56" spans="1:10" ht="14.65" thickBot="1" x14ac:dyDescent="0.5">
      <c r="A56" s="367"/>
      <c r="B56" s="432"/>
      <c r="C56" s="432"/>
      <c r="D56" s="432"/>
      <c r="E56" s="371"/>
      <c r="F56" s="371"/>
      <c r="G56" s="458"/>
      <c r="H56" s="432"/>
      <c r="I56" s="429"/>
      <c r="J56" s="371"/>
    </row>
    <row r="57" spans="1:10" ht="15" thickTop="1" thickBot="1" x14ac:dyDescent="0.5">
      <c r="A57" s="556" t="s">
        <v>214</v>
      </c>
      <c r="B57" s="556"/>
      <c r="C57" s="435" t="s">
        <v>101</v>
      </c>
      <c r="D57" s="434">
        <v>17.53</v>
      </c>
      <c r="E57" s="372"/>
      <c r="F57" s="372"/>
      <c r="G57" s="449"/>
      <c r="H57" s="431"/>
      <c r="I57" s="429"/>
      <c r="J57" s="371"/>
    </row>
    <row r="58" spans="1:10" ht="15" thickTop="1" thickBot="1" x14ac:dyDescent="0.5">
      <c r="A58" s="556" t="s">
        <v>250</v>
      </c>
      <c r="B58" s="556"/>
      <c r="C58" s="435" t="s">
        <v>101</v>
      </c>
      <c r="D58" s="434">
        <v>0.79</v>
      </c>
      <c r="E58" s="372"/>
      <c r="F58" s="456" t="s">
        <v>249</v>
      </c>
      <c r="G58" s="455"/>
      <c r="H58" s="518"/>
      <c r="I58" s="454"/>
      <c r="J58" s="453"/>
    </row>
    <row r="59" spans="1:10" ht="15" thickTop="1" thickBot="1" x14ac:dyDescent="0.5">
      <c r="A59" s="556" t="s">
        <v>14</v>
      </c>
      <c r="B59" s="556"/>
      <c r="C59" s="435" t="s">
        <v>219</v>
      </c>
      <c r="D59" s="446">
        <v>7.6E-3</v>
      </c>
      <c r="E59" s="372"/>
      <c r="F59" s="372"/>
      <c r="G59" s="449"/>
      <c r="H59" s="431"/>
      <c r="I59" s="429"/>
      <c r="J59" s="371"/>
    </row>
    <row r="60" spans="1:10" ht="15" thickTop="1" thickBot="1" x14ac:dyDescent="0.5">
      <c r="A60" s="559" t="s">
        <v>229</v>
      </c>
      <c r="B60" s="559"/>
      <c r="C60" s="435" t="s">
        <v>219</v>
      </c>
      <c r="D60" s="457">
        <v>5.9999999999999995E-4</v>
      </c>
      <c r="E60" s="372"/>
      <c r="F60" s="372"/>
      <c r="G60" s="449"/>
      <c r="H60" s="451"/>
      <c r="I60" s="429"/>
      <c r="J60" s="371"/>
    </row>
    <row r="61" spans="1:10" ht="27" customHeight="1" thickTop="1" thickBot="1" x14ac:dyDescent="0.5">
      <c r="A61" s="559" t="s">
        <v>230</v>
      </c>
      <c r="B61" s="559"/>
      <c r="C61" s="435" t="s">
        <v>219</v>
      </c>
      <c r="D61" s="457">
        <v>1.2999999999999999E-3</v>
      </c>
      <c r="E61" s="372"/>
      <c r="F61" s="372"/>
      <c r="G61" s="449"/>
      <c r="H61" s="451"/>
      <c r="I61" s="429"/>
      <c r="J61" s="371"/>
    </row>
    <row r="62" spans="1:10" ht="24.75" customHeight="1" thickTop="1" thickBot="1" x14ac:dyDescent="0.5">
      <c r="A62" s="559" t="s">
        <v>228</v>
      </c>
      <c r="B62" s="559"/>
      <c r="C62" s="435" t="s">
        <v>101</v>
      </c>
      <c r="D62" s="444">
        <v>0.06</v>
      </c>
      <c r="E62" s="372"/>
      <c r="F62" s="372"/>
      <c r="G62" s="449"/>
      <c r="H62" s="451"/>
      <c r="I62" s="429"/>
      <c r="J62" s="371"/>
    </row>
    <row r="63" spans="1:10" ht="16.5" customHeight="1" thickTop="1" thickBot="1" x14ac:dyDescent="0.5">
      <c r="A63" s="559" t="s">
        <v>258</v>
      </c>
      <c r="B63" s="559"/>
      <c r="C63" s="435" t="s">
        <v>219</v>
      </c>
      <c r="D63" s="450">
        <v>-2.0999999999999999E-3</v>
      </c>
      <c r="E63" s="372"/>
      <c r="F63" s="372"/>
      <c r="G63" s="449"/>
      <c r="H63" s="431"/>
      <c r="I63" s="429"/>
      <c r="J63" s="371"/>
    </row>
    <row r="64" spans="1:10" ht="16.5" customHeight="1" thickTop="1" thickBot="1" x14ac:dyDescent="0.5">
      <c r="A64" s="559" t="s">
        <v>226</v>
      </c>
      <c r="B64" s="559"/>
      <c r="C64" s="435" t="s">
        <v>219</v>
      </c>
      <c r="D64" s="450">
        <v>2.9999999999999997E-4</v>
      </c>
      <c r="E64" s="372"/>
      <c r="F64" s="372"/>
      <c r="G64" s="449"/>
      <c r="H64" s="431"/>
      <c r="I64" s="429"/>
      <c r="J64" s="371"/>
    </row>
    <row r="65" spans="1:10" ht="24" customHeight="1" thickTop="1" thickBot="1" x14ac:dyDescent="0.5">
      <c r="A65" s="559" t="s">
        <v>257</v>
      </c>
      <c r="B65" s="560"/>
      <c r="C65" s="435" t="s">
        <v>219</v>
      </c>
      <c r="D65" s="451">
        <v>-1.9E-3</v>
      </c>
      <c r="E65" s="372"/>
      <c r="F65" s="372"/>
      <c r="G65" s="449"/>
      <c r="H65" s="451"/>
      <c r="I65" s="429"/>
      <c r="J65" s="371"/>
    </row>
    <row r="66" spans="1:10" ht="15" thickTop="1" thickBot="1" x14ac:dyDescent="0.5">
      <c r="A66" s="556" t="s">
        <v>224</v>
      </c>
      <c r="B66" s="556"/>
      <c r="C66" s="435" t="s">
        <v>219</v>
      </c>
      <c r="D66" s="446">
        <v>7.1999999999999998E-3</v>
      </c>
      <c r="E66" s="372"/>
      <c r="F66" s="372"/>
      <c r="G66" s="449"/>
      <c r="H66" s="509"/>
      <c r="I66" s="429"/>
      <c r="J66" s="371"/>
    </row>
    <row r="67" spans="1:10" ht="15" thickTop="1" thickBot="1" x14ac:dyDescent="0.5">
      <c r="A67" s="556" t="s">
        <v>223</v>
      </c>
      <c r="B67" s="556"/>
      <c r="C67" s="435" t="s">
        <v>219</v>
      </c>
      <c r="D67" s="446">
        <v>7.0000000000000001E-3</v>
      </c>
      <c r="E67" s="372"/>
      <c r="F67" s="372"/>
      <c r="G67" s="449"/>
      <c r="H67" s="509"/>
      <c r="I67" s="429"/>
      <c r="J67" s="371"/>
    </row>
    <row r="68" spans="1:10" ht="16.5" customHeight="1" thickTop="1" thickBot="1" x14ac:dyDescent="0.5">
      <c r="A68" s="559"/>
      <c r="B68" s="559"/>
      <c r="C68" s="435"/>
      <c r="D68" s="450"/>
      <c r="E68" s="372"/>
      <c r="F68" s="372"/>
      <c r="G68" s="449"/>
      <c r="H68" s="509"/>
      <c r="I68" s="429"/>
      <c r="J68" s="371"/>
    </row>
    <row r="69" spans="1:10" ht="14.65" thickTop="1" x14ac:dyDescent="0.45">
      <c r="A69" s="367" t="s">
        <v>222</v>
      </c>
      <c r="B69" s="432"/>
      <c r="C69" s="432"/>
      <c r="D69" s="431"/>
      <c r="E69" s="372"/>
      <c r="F69" s="372"/>
      <c r="G69" s="431"/>
      <c r="H69" s="510"/>
      <c r="I69" s="429"/>
      <c r="J69" s="371"/>
    </row>
    <row r="70" spans="1:10" ht="14.25" x14ac:dyDescent="0.45">
      <c r="A70" s="432"/>
      <c r="B70" s="432"/>
      <c r="C70" s="432"/>
      <c r="D70" s="431"/>
      <c r="E70" s="372"/>
      <c r="F70" s="372"/>
      <c r="G70" s="431"/>
      <c r="H70" s="510"/>
      <c r="I70" s="429"/>
      <c r="J70" s="371"/>
    </row>
    <row r="71" spans="1:10" ht="14.65" thickBot="1" x14ac:dyDescent="0.5">
      <c r="A71" s="540" t="s">
        <v>221</v>
      </c>
      <c r="B71" s="541"/>
      <c r="C71" s="448" t="s">
        <v>219</v>
      </c>
      <c r="D71" s="446">
        <v>3.2000000000000002E-3</v>
      </c>
      <c r="E71" s="372"/>
      <c r="F71" s="372"/>
      <c r="G71" s="442"/>
      <c r="H71" s="510"/>
      <c r="I71" s="372"/>
      <c r="J71" s="371"/>
    </row>
    <row r="72" spans="1:10" ht="18.399999999999999" thickTop="1" thickBot="1" x14ac:dyDescent="0.5">
      <c r="A72" s="540" t="s">
        <v>220</v>
      </c>
      <c r="B72" s="541"/>
      <c r="C72" s="426" t="s">
        <v>219</v>
      </c>
      <c r="D72" s="446">
        <v>2.9999999999999997E-4</v>
      </c>
      <c r="E72" s="372"/>
      <c r="F72" s="372"/>
      <c r="G72" s="442"/>
      <c r="H72" s="511"/>
      <c r="I72" s="372"/>
      <c r="J72" s="371"/>
    </row>
    <row r="73" spans="1:10" ht="18.399999999999999" thickTop="1" thickBot="1" x14ac:dyDescent="0.5">
      <c r="A73" s="443" t="s">
        <v>256</v>
      </c>
      <c r="B73" s="447"/>
      <c r="C73" s="426" t="s">
        <v>219</v>
      </c>
      <c r="D73" s="446">
        <v>4.0000000000000002E-4</v>
      </c>
      <c r="E73" s="372"/>
      <c r="F73" s="372"/>
      <c r="G73" s="442"/>
      <c r="H73" s="511"/>
      <c r="I73" s="372"/>
      <c r="J73" s="371"/>
    </row>
    <row r="74" spans="1:10" ht="15" thickTop="1" thickBot="1" x14ac:dyDescent="0.5">
      <c r="A74" s="540" t="s">
        <v>218</v>
      </c>
      <c r="B74" s="541"/>
      <c r="C74" s="445" t="s">
        <v>101</v>
      </c>
      <c r="D74" s="444">
        <v>0.25</v>
      </c>
      <c r="E74" s="372"/>
      <c r="F74" s="372"/>
      <c r="G74" s="442"/>
      <c r="H74" s="512"/>
      <c r="I74" s="372"/>
      <c r="J74" s="371"/>
    </row>
    <row r="75" spans="1:10" ht="14.65" thickTop="1" x14ac:dyDescent="0.45">
      <c r="A75" s="443"/>
      <c r="B75" s="436"/>
      <c r="C75" s="436"/>
      <c r="D75" s="436"/>
      <c r="E75" s="372"/>
      <c r="F75" s="372"/>
      <c r="G75" s="442"/>
      <c r="H75" s="510"/>
      <c r="I75" s="372"/>
      <c r="J75" s="371"/>
    </row>
    <row r="76" spans="1:10" ht="17.649999999999999" x14ac:dyDescent="0.45">
      <c r="A76" s="557" t="s">
        <v>255</v>
      </c>
      <c r="B76" s="557"/>
      <c r="C76" s="557"/>
      <c r="D76" s="558"/>
      <c r="E76" s="441"/>
      <c r="F76" s="441"/>
      <c r="G76" s="441"/>
      <c r="H76" s="509"/>
      <c r="I76" s="441"/>
      <c r="J76" s="371"/>
    </row>
    <row r="77" spans="1:10" ht="14.25" x14ac:dyDescent="0.45">
      <c r="A77" s="440"/>
      <c r="B77" s="440"/>
      <c r="C77" s="440"/>
      <c r="D77" s="439"/>
      <c r="E77" s="438"/>
      <c r="F77" s="438"/>
      <c r="G77" s="438"/>
      <c r="H77" s="509"/>
      <c r="I77" s="438"/>
      <c r="J77" s="437"/>
    </row>
    <row r="78" spans="1:10" ht="51.75" customHeight="1" x14ac:dyDescent="0.45">
      <c r="A78" s="554" t="s">
        <v>254</v>
      </c>
      <c r="B78" s="554"/>
      <c r="C78" s="554"/>
      <c r="D78" s="555"/>
      <c r="E78" s="372"/>
      <c r="F78" s="372"/>
      <c r="G78" s="372"/>
      <c r="H78" s="510"/>
      <c r="I78" s="372"/>
      <c r="J78" s="371"/>
    </row>
    <row r="79" spans="1:10" ht="14.25" x14ac:dyDescent="0.45">
      <c r="A79" s="367" t="s">
        <v>155</v>
      </c>
      <c r="B79" s="432"/>
      <c r="C79" s="432"/>
      <c r="D79" s="431"/>
      <c r="E79" s="430"/>
      <c r="F79" s="430"/>
      <c r="G79" s="430"/>
      <c r="H79" s="510"/>
      <c r="I79" s="430"/>
      <c r="J79" s="371"/>
    </row>
    <row r="80" spans="1:10" ht="14.25" x14ac:dyDescent="0.45">
      <c r="A80" s="432"/>
      <c r="B80" s="432"/>
      <c r="C80" s="432"/>
      <c r="D80" s="431"/>
      <c r="E80" s="430"/>
      <c r="F80" s="430"/>
      <c r="G80" s="430"/>
      <c r="H80" s="509"/>
      <c r="I80" s="430"/>
      <c r="J80" s="371"/>
    </row>
    <row r="81" spans="1:10" ht="36.75" customHeight="1" x14ac:dyDescent="0.45">
      <c r="A81" s="539" t="s">
        <v>183</v>
      </c>
      <c r="B81" s="539"/>
      <c r="C81" s="539"/>
      <c r="D81" s="535"/>
      <c r="E81" s="372"/>
      <c r="F81" s="372"/>
      <c r="G81" s="372"/>
      <c r="H81" s="509"/>
      <c r="I81" s="372"/>
      <c r="J81" s="371"/>
    </row>
    <row r="82" spans="1:10" ht="48" customHeight="1" x14ac:dyDescent="0.45">
      <c r="A82" s="554" t="s">
        <v>253</v>
      </c>
      <c r="B82" s="554"/>
      <c r="C82" s="554"/>
      <c r="D82" s="555"/>
      <c r="E82" s="372"/>
      <c r="F82" s="372"/>
      <c r="G82" s="372"/>
      <c r="H82" s="509"/>
      <c r="I82" s="372"/>
      <c r="J82" s="371"/>
    </row>
    <row r="83" spans="1:10" ht="49.5" customHeight="1" x14ac:dyDescent="0.45">
      <c r="A83" s="554" t="s">
        <v>252</v>
      </c>
      <c r="B83" s="554"/>
      <c r="C83" s="554"/>
      <c r="D83" s="555"/>
      <c r="E83" s="372"/>
      <c r="F83" s="372"/>
      <c r="G83" s="372"/>
      <c r="H83" s="509"/>
      <c r="I83" s="429"/>
      <c r="J83" s="371"/>
    </row>
    <row r="84" spans="1:10" ht="36.75" customHeight="1" x14ac:dyDescent="0.45">
      <c r="A84" s="554" t="s">
        <v>251</v>
      </c>
      <c r="B84" s="554"/>
      <c r="C84" s="554"/>
      <c r="D84" s="555"/>
      <c r="E84" s="372"/>
      <c r="F84" s="372"/>
      <c r="G84" s="372"/>
      <c r="H84" s="509"/>
      <c r="I84" s="429"/>
      <c r="J84" s="371"/>
    </row>
    <row r="85" spans="1:10" ht="14.25" x14ac:dyDescent="0.45">
      <c r="A85" s="437"/>
      <c r="B85" s="437"/>
      <c r="C85" s="437"/>
      <c r="D85" s="436"/>
      <c r="E85" s="372"/>
      <c r="F85" s="372"/>
      <c r="G85" s="436"/>
      <c r="H85" s="509"/>
      <c r="I85" s="429"/>
      <c r="J85" s="371"/>
    </row>
    <row r="86" spans="1:10" ht="14.25" x14ac:dyDescent="0.45">
      <c r="A86" s="367" t="s">
        <v>215</v>
      </c>
      <c r="B86" s="432"/>
      <c r="C86" s="432"/>
      <c r="D86" s="431"/>
      <c r="E86" s="372"/>
      <c r="F86" s="372"/>
      <c r="G86" s="430"/>
      <c r="H86" s="509"/>
      <c r="I86" s="429"/>
      <c r="J86" s="371"/>
    </row>
    <row r="87" spans="1:10" ht="14.25" x14ac:dyDescent="0.45">
      <c r="A87" s="367"/>
      <c r="B87" s="432"/>
      <c r="C87" s="432"/>
      <c r="D87" s="431"/>
      <c r="E87" s="372"/>
      <c r="F87" s="372"/>
      <c r="G87" s="430"/>
      <c r="H87" s="509"/>
      <c r="I87" s="429"/>
      <c r="J87" s="371"/>
    </row>
    <row r="88" spans="1:10" ht="14.65" thickBot="1" x14ac:dyDescent="0.5">
      <c r="A88" s="556" t="s">
        <v>214</v>
      </c>
      <c r="B88" s="556"/>
      <c r="C88" s="435" t="s">
        <v>101</v>
      </c>
      <c r="D88" s="434">
        <v>16.61</v>
      </c>
      <c r="E88" s="372"/>
      <c r="F88" s="372"/>
      <c r="G88" s="433"/>
      <c r="H88" s="509"/>
      <c r="I88" s="429"/>
      <c r="J88" s="371"/>
    </row>
    <row r="89" spans="1:10" ht="16.5" customHeight="1" thickTop="1" thickBot="1" x14ac:dyDescent="0.5">
      <c r="A89" s="556" t="s">
        <v>250</v>
      </c>
      <c r="B89" s="556"/>
      <c r="C89" s="435" t="s">
        <v>101</v>
      </c>
      <c r="D89" s="434">
        <v>0.79</v>
      </c>
      <c r="E89" s="372"/>
      <c r="F89" s="456" t="s">
        <v>249</v>
      </c>
      <c r="G89" s="455"/>
      <c r="H89" s="519"/>
      <c r="I89" s="454"/>
      <c r="J89" s="453"/>
    </row>
    <row r="90" spans="1:10" ht="15" thickTop="1" thickBot="1" x14ac:dyDescent="0.5">
      <c r="A90" s="556" t="s">
        <v>14</v>
      </c>
      <c r="B90" s="556"/>
      <c r="C90" s="435" t="s">
        <v>219</v>
      </c>
      <c r="D90" s="446">
        <v>1.67E-2</v>
      </c>
      <c r="E90" s="372"/>
      <c r="F90" s="372"/>
      <c r="G90" s="449"/>
      <c r="H90" s="509"/>
      <c r="I90" s="429"/>
      <c r="J90" s="371"/>
    </row>
    <row r="91" spans="1:10" ht="15" thickTop="1" thickBot="1" x14ac:dyDescent="0.5">
      <c r="A91" s="559" t="s">
        <v>229</v>
      </c>
      <c r="B91" s="559"/>
      <c r="C91" s="435" t="s">
        <v>219</v>
      </c>
      <c r="D91" s="451">
        <v>5.9999999999999995E-4</v>
      </c>
      <c r="E91" s="372"/>
      <c r="F91" s="372"/>
      <c r="G91" s="449"/>
      <c r="H91" s="509"/>
      <c r="I91" s="429"/>
      <c r="J91" s="371"/>
    </row>
    <row r="92" spans="1:10" ht="26.25" customHeight="1" thickTop="1" thickBot="1" x14ac:dyDescent="0.5">
      <c r="A92" s="559" t="s">
        <v>230</v>
      </c>
      <c r="B92" s="559"/>
      <c r="C92" s="435" t="s">
        <v>219</v>
      </c>
      <c r="D92" s="451">
        <v>1.2999999999999999E-3</v>
      </c>
      <c r="E92" s="372"/>
      <c r="F92" s="372"/>
      <c r="G92" s="449"/>
      <c r="H92" s="509"/>
      <c r="I92" s="429"/>
      <c r="J92" s="371"/>
    </row>
    <row r="93" spans="1:10" ht="15" thickTop="1" thickBot="1" x14ac:dyDescent="0.5">
      <c r="A93" s="559" t="s">
        <v>228</v>
      </c>
      <c r="B93" s="559"/>
      <c r="C93" s="435" t="s">
        <v>219</v>
      </c>
      <c r="D93" s="446">
        <v>1E-4</v>
      </c>
      <c r="E93" s="372"/>
      <c r="F93" s="372"/>
      <c r="G93" s="449"/>
      <c r="H93" s="509"/>
      <c r="I93" s="429"/>
      <c r="J93" s="371"/>
    </row>
    <row r="94" spans="1:10" ht="15" thickTop="1" thickBot="1" x14ac:dyDescent="0.5">
      <c r="A94" s="559" t="s">
        <v>227</v>
      </c>
      <c r="B94" s="559"/>
      <c r="C94" s="435" t="s">
        <v>219</v>
      </c>
      <c r="D94" s="450">
        <v>-2.0999999999999999E-3</v>
      </c>
      <c r="E94" s="372"/>
      <c r="F94" s="372"/>
      <c r="G94" s="449"/>
      <c r="H94" s="509"/>
      <c r="I94" s="429"/>
      <c r="J94" s="371"/>
    </row>
    <row r="95" spans="1:10" ht="25.5" customHeight="1" thickTop="1" thickBot="1" x14ac:dyDescent="0.5">
      <c r="A95" s="559" t="s">
        <v>225</v>
      </c>
      <c r="B95" s="559"/>
      <c r="C95" s="435" t="s">
        <v>219</v>
      </c>
      <c r="D95" s="451">
        <v>-1.9E-3</v>
      </c>
      <c r="E95" s="372"/>
      <c r="F95" s="372"/>
      <c r="G95" s="449"/>
      <c r="H95" s="509"/>
      <c r="I95" s="429"/>
      <c r="J95" s="371"/>
    </row>
    <row r="96" spans="1:10" ht="15" thickTop="1" thickBot="1" x14ac:dyDescent="0.5">
      <c r="A96" s="559" t="s">
        <v>226</v>
      </c>
      <c r="B96" s="559"/>
      <c r="C96" s="435" t="s">
        <v>219</v>
      </c>
      <c r="D96" s="450">
        <v>2.9999999999999997E-4</v>
      </c>
      <c r="E96" s="372"/>
      <c r="F96" s="372"/>
      <c r="G96" s="449"/>
      <c r="H96" s="509"/>
      <c r="I96" s="429"/>
      <c r="J96" s="371"/>
    </row>
    <row r="97" spans="1:10" ht="15" thickTop="1" thickBot="1" x14ac:dyDescent="0.5">
      <c r="A97" s="556" t="s">
        <v>224</v>
      </c>
      <c r="B97" s="556"/>
      <c r="C97" s="435" t="s">
        <v>219</v>
      </c>
      <c r="D97" s="446">
        <v>6.7000000000000002E-3</v>
      </c>
      <c r="E97" s="372"/>
      <c r="F97" s="372"/>
      <c r="G97" s="449"/>
      <c r="H97" s="509"/>
      <c r="I97" s="429"/>
      <c r="J97" s="371"/>
    </row>
    <row r="98" spans="1:10" ht="15" thickTop="1" thickBot="1" x14ac:dyDescent="0.5">
      <c r="A98" s="556" t="s">
        <v>223</v>
      </c>
      <c r="B98" s="556"/>
      <c r="C98" s="435" t="s">
        <v>219</v>
      </c>
      <c r="D98" s="446">
        <v>6.4999999999999997E-3</v>
      </c>
      <c r="E98" s="372"/>
      <c r="F98" s="372"/>
      <c r="G98" s="449"/>
      <c r="H98" s="509"/>
      <c r="I98" s="429"/>
      <c r="J98" s="371"/>
    </row>
    <row r="99" spans="1:10" ht="15" thickTop="1" thickBot="1" x14ac:dyDescent="0.5">
      <c r="A99" s="559"/>
      <c r="B99" s="559"/>
      <c r="C99" s="435"/>
      <c r="D99" s="450"/>
      <c r="E99" s="372"/>
      <c r="F99" s="372"/>
      <c r="G99" s="449"/>
      <c r="H99" s="509"/>
      <c r="I99" s="429"/>
      <c r="J99" s="371"/>
    </row>
    <row r="100" spans="1:10" ht="14.65" thickTop="1" x14ac:dyDescent="0.45">
      <c r="A100" s="367" t="s">
        <v>222</v>
      </c>
      <c r="B100" s="432"/>
      <c r="C100" s="432"/>
      <c r="D100" s="431"/>
      <c r="E100" s="372"/>
      <c r="F100" s="372"/>
      <c r="G100" s="431"/>
      <c r="H100" s="510"/>
      <c r="I100" s="429"/>
      <c r="J100" s="371"/>
    </row>
    <row r="101" spans="1:10" ht="17.649999999999999" x14ac:dyDescent="0.45">
      <c r="A101" s="432"/>
      <c r="B101" s="432"/>
      <c r="C101" s="432"/>
      <c r="D101" s="431"/>
      <c r="E101" s="372"/>
      <c r="F101" s="372"/>
      <c r="G101" s="431"/>
      <c r="H101" s="511"/>
      <c r="I101" s="429"/>
      <c r="J101" s="371"/>
    </row>
    <row r="102" spans="1:10" ht="14.65" thickBot="1" x14ac:dyDescent="0.5">
      <c r="A102" s="540" t="s">
        <v>221</v>
      </c>
      <c r="B102" s="541"/>
      <c r="C102" s="448" t="s">
        <v>219</v>
      </c>
      <c r="D102" s="446">
        <v>3.2000000000000002E-3</v>
      </c>
      <c r="E102" s="372"/>
      <c r="F102" s="372"/>
      <c r="G102" s="442"/>
      <c r="H102" s="512"/>
      <c r="I102" s="372"/>
      <c r="J102" s="371"/>
    </row>
    <row r="103" spans="1:10" ht="15" thickTop="1" thickBot="1" x14ac:dyDescent="0.5">
      <c r="A103" s="540" t="s">
        <v>220</v>
      </c>
      <c r="B103" s="541"/>
      <c r="C103" s="426" t="s">
        <v>219</v>
      </c>
      <c r="D103" s="446">
        <v>2.9999999999999997E-4</v>
      </c>
      <c r="E103" s="372"/>
      <c r="F103" s="372"/>
      <c r="G103" s="442"/>
      <c r="H103" s="510"/>
      <c r="I103" s="372"/>
      <c r="J103" s="371"/>
    </row>
    <row r="104" spans="1:10" ht="15" thickTop="1" thickBot="1" x14ac:dyDescent="0.5">
      <c r="A104" s="443" t="s">
        <v>256</v>
      </c>
      <c r="B104" s="447"/>
      <c r="C104" s="426" t="s">
        <v>219</v>
      </c>
      <c r="D104" s="446">
        <v>4.0000000000000002E-4</v>
      </c>
      <c r="E104" s="372"/>
      <c r="F104" s="372"/>
      <c r="G104" s="442"/>
      <c r="H104" s="510"/>
      <c r="I104" s="372"/>
      <c r="J104" s="371"/>
    </row>
    <row r="105" spans="1:10" ht="15" thickTop="1" thickBot="1" x14ac:dyDescent="0.5">
      <c r="A105" s="540" t="s">
        <v>218</v>
      </c>
      <c r="B105" s="541"/>
      <c r="C105" s="445" t="s">
        <v>101</v>
      </c>
      <c r="D105" s="444">
        <v>0.25</v>
      </c>
      <c r="E105" s="372"/>
      <c r="F105" s="372"/>
      <c r="G105" s="442"/>
      <c r="H105" s="509"/>
      <c r="I105" s="372"/>
      <c r="J105" s="371"/>
    </row>
    <row r="106" spans="1:10" ht="14.65" thickTop="1" x14ac:dyDescent="0.45">
      <c r="A106" s="443"/>
      <c r="B106" s="436"/>
      <c r="C106" s="436"/>
      <c r="D106" s="436"/>
      <c r="E106" s="372"/>
      <c r="F106" s="372"/>
      <c r="G106" s="442"/>
      <c r="H106" s="509"/>
      <c r="I106" s="372"/>
      <c r="J106" s="371"/>
    </row>
    <row r="107" spans="1:10" ht="17.649999999999999" x14ac:dyDescent="0.45">
      <c r="A107" s="557" t="s">
        <v>248</v>
      </c>
      <c r="B107" s="557"/>
      <c r="C107" s="557"/>
      <c r="D107" s="558"/>
      <c r="E107" s="441"/>
      <c r="F107" s="441"/>
      <c r="G107" s="441"/>
      <c r="H107" s="510"/>
      <c r="I107" s="441"/>
      <c r="J107" s="371"/>
    </row>
    <row r="108" spans="1:10" ht="14.25" x14ac:dyDescent="0.45">
      <c r="A108" s="440"/>
      <c r="B108" s="440"/>
      <c r="C108" s="440"/>
      <c r="D108" s="439"/>
      <c r="E108" s="438"/>
      <c r="F108" s="438"/>
      <c r="G108" s="438"/>
      <c r="H108" s="510"/>
      <c r="I108" s="438"/>
      <c r="J108" s="437"/>
    </row>
    <row r="109" spans="1:10" ht="90" customHeight="1" x14ac:dyDescent="0.45">
      <c r="A109" s="554" t="s">
        <v>247</v>
      </c>
      <c r="B109" s="554"/>
      <c r="C109" s="554"/>
      <c r="D109" s="555"/>
      <c r="E109" s="372"/>
      <c r="F109" s="372"/>
      <c r="G109" s="372"/>
      <c r="H109" s="509"/>
      <c r="I109" s="372"/>
      <c r="J109" s="371"/>
    </row>
    <row r="110" spans="1:10" ht="14.25" x14ac:dyDescent="0.45">
      <c r="A110" s="367" t="s">
        <v>155</v>
      </c>
      <c r="B110" s="432"/>
      <c r="C110" s="432"/>
      <c r="D110" s="431"/>
      <c r="E110" s="430"/>
      <c r="F110" s="430"/>
      <c r="G110" s="430"/>
      <c r="H110" s="509"/>
      <c r="I110" s="430"/>
      <c r="J110" s="371"/>
    </row>
    <row r="111" spans="1:10" ht="14.25" x14ac:dyDescent="0.45">
      <c r="A111" s="432"/>
      <c r="B111" s="432"/>
      <c r="C111" s="432"/>
      <c r="D111" s="431"/>
      <c r="E111" s="430"/>
      <c r="F111" s="430"/>
      <c r="G111" s="430"/>
      <c r="H111" s="509"/>
      <c r="I111" s="430"/>
      <c r="J111" s="371"/>
    </row>
    <row r="112" spans="1:10" ht="37.5" customHeight="1" x14ac:dyDescent="0.45">
      <c r="A112" s="554" t="s">
        <v>183</v>
      </c>
      <c r="B112" s="554"/>
      <c r="C112" s="554"/>
      <c r="D112" s="555"/>
      <c r="E112" s="372"/>
      <c r="F112" s="372"/>
      <c r="G112" s="372"/>
      <c r="H112" s="509"/>
      <c r="I112" s="372"/>
      <c r="J112" s="371"/>
    </row>
    <row r="113" spans="1:10" ht="48.75" customHeight="1" x14ac:dyDescent="0.45">
      <c r="A113" s="554" t="s">
        <v>182</v>
      </c>
      <c r="B113" s="554"/>
      <c r="C113" s="554"/>
      <c r="D113" s="555"/>
      <c r="E113" s="372"/>
      <c r="F113" s="372"/>
      <c r="G113" s="372"/>
      <c r="H113" s="509"/>
      <c r="I113" s="372"/>
      <c r="J113" s="371"/>
    </row>
    <row r="114" spans="1:10" ht="49.5" customHeight="1" x14ac:dyDescent="0.45">
      <c r="A114" s="554" t="s">
        <v>232</v>
      </c>
      <c r="B114" s="554"/>
      <c r="C114" s="554"/>
      <c r="D114" s="555"/>
      <c r="E114" s="372"/>
      <c r="F114" s="372"/>
      <c r="G114" s="372"/>
      <c r="H114" s="509"/>
      <c r="I114" s="429"/>
      <c r="J114" s="371"/>
    </row>
    <row r="115" spans="1:10" ht="36.75" customHeight="1" x14ac:dyDescent="0.45">
      <c r="A115" s="554" t="s">
        <v>180</v>
      </c>
      <c r="B115" s="554"/>
      <c r="C115" s="554"/>
      <c r="D115" s="555"/>
      <c r="E115" s="372"/>
      <c r="F115" s="372"/>
      <c r="G115" s="372"/>
      <c r="H115" s="509"/>
      <c r="I115" s="429"/>
      <c r="J115" s="371"/>
    </row>
    <row r="116" spans="1:10" ht="14.25" x14ac:dyDescent="0.45">
      <c r="A116" s="437"/>
      <c r="B116" s="437"/>
      <c r="C116" s="437"/>
      <c r="D116" s="436"/>
      <c r="E116" s="372"/>
      <c r="F116" s="372"/>
      <c r="G116" s="436"/>
      <c r="H116" s="509"/>
      <c r="I116" s="429"/>
      <c r="J116" s="371"/>
    </row>
    <row r="117" spans="1:10" ht="14.25" x14ac:dyDescent="0.45">
      <c r="A117" s="367" t="s">
        <v>215</v>
      </c>
      <c r="B117" s="432"/>
      <c r="C117" s="432"/>
      <c r="D117" s="431"/>
      <c r="E117" s="372"/>
      <c r="F117" s="372"/>
      <c r="G117" s="430"/>
      <c r="H117" s="509"/>
      <c r="I117" s="429"/>
      <c r="J117" s="371"/>
    </row>
    <row r="118" spans="1:10" ht="14.25" x14ac:dyDescent="0.45">
      <c r="A118" s="367"/>
      <c r="B118" s="432"/>
      <c r="C118" s="432"/>
      <c r="D118" s="431"/>
      <c r="E118" s="372"/>
      <c r="F118" s="372"/>
      <c r="G118" s="430"/>
      <c r="H118" s="358"/>
      <c r="I118" s="429"/>
      <c r="J118" s="371"/>
    </row>
    <row r="119" spans="1:10" ht="14.65" thickBot="1" x14ac:dyDescent="0.5">
      <c r="A119" s="556" t="s">
        <v>214</v>
      </c>
      <c r="B119" s="556"/>
      <c r="C119" s="435" t="s">
        <v>101</v>
      </c>
      <c r="D119" s="434">
        <v>55.16</v>
      </c>
      <c r="E119" s="372"/>
      <c r="F119" s="372"/>
      <c r="G119" s="433"/>
      <c r="H119" s="358"/>
      <c r="I119" s="429"/>
      <c r="J119" s="371"/>
    </row>
    <row r="120" spans="1:10" ht="15" thickTop="1" thickBot="1" x14ac:dyDescent="0.5">
      <c r="A120" s="556" t="s">
        <v>14</v>
      </c>
      <c r="B120" s="556"/>
      <c r="C120" s="435" t="s">
        <v>211</v>
      </c>
      <c r="D120" s="450">
        <v>4.7229999999999999</v>
      </c>
      <c r="E120" s="372"/>
      <c r="F120" s="372"/>
      <c r="G120" s="449"/>
      <c r="H120" s="509"/>
      <c r="I120" s="429"/>
      <c r="J120" s="371"/>
    </row>
    <row r="121" spans="1:10" ht="15" thickTop="1" thickBot="1" x14ac:dyDescent="0.5">
      <c r="A121" s="559" t="s">
        <v>229</v>
      </c>
      <c r="B121" s="559"/>
      <c r="C121" s="435" t="s">
        <v>211</v>
      </c>
      <c r="D121" s="451">
        <v>0.24909999999999999</v>
      </c>
      <c r="E121" s="372"/>
      <c r="F121" s="372"/>
      <c r="G121" s="449"/>
      <c r="H121" s="509"/>
      <c r="I121" s="429"/>
      <c r="J121" s="371"/>
    </row>
    <row r="122" spans="1:10" ht="23.25" customHeight="1" thickTop="1" thickBot="1" x14ac:dyDescent="0.5">
      <c r="A122" s="559" t="s">
        <v>230</v>
      </c>
      <c r="B122" s="559"/>
      <c r="C122" s="435" t="s">
        <v>211</v>
      </c>
      <c r="D122" s="451">
        <v>0.52700000000000002</v>
      </c>
      <c r="E122" s="372"/>
      <c r="F122" s="372"/>
      <c r="G122" s="449"/>
      <c r="H122" s="509"/>
      <c r="I122" s="429"/>
      <c r="J122" s="371"/>
    </row>
    <row r="123" spans="1:10" ht="24.75" customHeight="1" thickTop="1" thickBot="1" x14ac:dyDescent="0.5">
      <c r="A123" s="559" t="s">
        <v>228</v>
      </c>
      <c r="B123" s="559"/>
      <c r="C123" s="435" t="s">
        <v>211</v>
      </c>
      <c r="D123" s="446">
        <v>2.8799999999999999E-2</v>
      </c>
      <c r="E123" s="372"/>
      <c r="F123" s="372"/>
      <c r="G123" s="449"/>
      <c r="H123" s="509"/>
      <c r="I123" s="429"/>
      <c r="J123" s="371"/>
    </row>
    <row r="124" spans="1:10" ht="15" thickTop="1" thickBot="1" x14ac:dyDescent="0.5">
      <c r="A124" s="559" t="s">
        <v>227</v>
      </c>
      <c r="B124" s="559"/>
      <c r="C124" s="435" t="s">
        <v>211</v>
      </c>
      <c r="D124" s="451">
        <v>0.4476</v>
      </c>
      <c r="E124" s="372"/>
      <c r="F124" s="372"/>
      <c r="G124" s="449"/>
      <c r="H124" s="509"/>
      <c r="I124" s="429"/>
      <c r="J124" s="371"/>
    </row>
    <row r="125" spans="1:10" ht="26.25" customHeight="1" thickTop="1" thickBot="1" x14ac:dyDescent="0.5">
      <c r="A125" s="559" t="s">
        <v>246</v>
      </c>
      <c r="B125" s="559"/>
      <c r="C125" s="435" t="s">
        <v>211</v>
      </c>
      <c r="D125" s="451">
        <v>-1.2509999999999999</v>
      </c>
      <c r="E125" s="372"/>
      <c r="F125" s="372"/>
      <c r="G125" s="449"/>
      <c r="H125" s="509"/>
      <c r="I125" s="429"/>
      <c r="J125" s="371"/>
    </row>
    <row r="126" spans="1:10" ht="22.5" customHeight="1" thickTop="1" thickBot="1" x14ac:dyDescent="0.5">
      <c r="A126" s="559" t="s">
        <v>225</v>
      </c>
      <c r="B126" s="559"/>
      <c r="C126" s="435" t="s">
        <v>211</v>
      </c>
      <c r="D126" s="451">
        <v>-1.9E-3</v>
      </c>
      <c r="E126" s="372"/>
      <c r="F126" s="372"/>
      <c r="G126" s="449"/>
      <c r="H126" s="509"/>
      <c r="I126" s="429"/>
      <c r="J126" s="371"/>
    </row>
    <row r="127" spans="1:10" ht="15" thickTop="1" thickBot="1" x14ac:dyDescent="0.5">
      <c r="A127" s="559" t="s">
        <v>226</v>
      </c>
      <c r="B127" s="559"/>
      <c r="C127" s="435" t="s">
        <v>211</v>
      </c>
      <c r="D127" s="450">
        <v>0.11219999999999999</v>
      </c>
      <c r="E127" s="372"/>
      <c r="F127" s="372"/>
      <c r="G127" s="449"/>
      <c r="H127" s="509"/>
      <c r="I127" s="429"/>
      <c r="J127" s="371"/>
    </row>
    <row r="128" spans="1:10" ht="15" thickTop="1" thickBot="1" x14ac:dyDescent="0.5">
      <c r="A128" s="556" t="s">
        <v>224</v>
      </c>
      <c r="B128" s="556"/>
      <c r="C128" s="435" t="s">
        <v>211</v>
      </c>
      <c r="D128" s="446">
        <v>2.4338000000000002</v>
      </c>
      <c r="E128" s="372"/>
      <c r="F128" s="372"/>
      <c r="G128" s="449"/>
      <c r="H128" s="509"/>
      <c r="I128" s="429"/>
      <c r="J128" s="371"/>
    </row>
    <row r="129" spans="1:10" ht="15" thickTop="1" thickBot="1" x14ac:dyDescent="0.5">
      <c r="A129" s="556" t="s">
        <v>223</v>
      </c>
      <c r="B129" s="556"/>
      <c r="C129" s="435" t="s">
        <v>211</v>
      </c>
      <c r="D129" s="446">
        <v>2.2764000000000002</v>
      </c>
      <c r="E129" s="372"/>
      <c r="F129" s="372"/>
      <c r="G129" s="449"/>
      <c r="H129" s="509"/>
      <c r="I129" s="429"/>
      <c r="J129" s="371"/>
    </row>
    <row r="130" spans="1:10" ht="15" thickTop="1" thickBot="1" x14ac:dyDescent="0.5">
      <c r="A130" s="556" t="s">
        <v>240</v>
      </c>
      <c r="B130" s="556"/>
      <c r="C130" s="435" t="s">
        <v>211</v>
      </c>
      <c r="D130" s="446">
        <v>3.1194999999999999</v>
      </c>
      <c r="E130" s="372"/>
      <c r="F130" s="372"/>
      <c r="G130" s="449"/>
      <c r="H130" s="509"/>
      <c r="I130" s="429"/>
      <c r="J130" s="371"/>
    </row>
    <row r="131" spans="1:10" ht="15" thickTop="1" thickBot="1" x14ac:dyDescent="0.5">
      <c r="A131" s="556" t="s">
        <v>239</v>
      </c>
      <c r="B131" s="556"/>
      <c r="C131" s="435" t="s">
        <v>211</v>
      </c>
      <c r="D131" s="446">
        <v>2.8917000000000002</v>
      </c>
      <c r="E131" s="372"/>
      <c r="F131" s="372"/>
      <c r="G131" s="449"/>
      <c r="H131" s="510"/>
      <c r="I131" s="429"/>
      <c r="J131" s="371"/>
    </row>
    <row r="132" spans="1:10" ht="14.65" thickTop="1" x14ac:dyDescent="0.45">
      <c r="A132" s="367" t="s">
        <v>222</v>
      </c>
      <c r="B132" s="432"/>
      <c r="C132" s="432"/>
      <c r="D132" s="431"/>
      <c r="E132" s="372"/>
      <c r="F132" s="372"/>
      <c r="G132" s="431"/>
      <c r="H132" s="512"/>
      <c r="I132" s="429"/>
      <c r="J132" s="371"/>
    </row>
    <row r="133" spans="1:10" ht="14.25" x14ac:dyDescent="0.45">
      <c r="A133" s="432"/>
      <c r="B133" s="432"/>
      <c r="C133" s="432"/>
      <c r="D133" s="431"/>
      <c r="E133" s="372"/>
      <c r="F133" s="372"/>
      <c r="G133" s="431"/>
      <c r="H133" s="510"/>
      <c r="I133" s="429"/>
      <c r="J133" s="371"/>
    </row>
    <row r="134" spans="1:10" ht="14.65" thickBot="1" x14ac:dyDescent="0.5">
      <c r="A134" s="540" t="s">
        <v>221</v>
      </c>
      <c r="B134" s="541"/>
      <c r="C134" s="448" t="s">
        <v>219</v>
      </c>
      <c r="D134" s="446">
        <v>3.2000000000000002E-3</v>
      </c>
      <c r="E134" s="372"/>
      <c r="F134" s="372"/>
      <c r="G134" s="442"/>
      <c r="H134" s="509"/>
      <c r="I134" s="372"/>
      <c r="J134" s="371"/>
    </row>
    <row r="135" spans="1:10" ht="15" thickTop="1" thickBot="1" x14ac:dyDescent="0.5">
      <c r="A135" s="540" t="s">
        <v>220</v>
      </c>
      <c r="B135" s="541"/>
      <c r="C135" s="426" t="s">
        <v>219</v>
      </c>
      <c r="D135" s="446">
        <v>2.9999999999999997E-4</v>
      </c>
      <c r="E135" s="372"/>
      <c r="F135" s="372"/>
      <c r="G135" s="442"/>
      <c r="H135" s="509"/>
      <c r="I135" s="372"/>
      <c r="J135" s="371"/>
    </row>
    <row r="136" spans="1:10" ht="15" thickTop="1" thickBot="1" x14ac:dyDescent="0.5">
      <c r="A136" s="443" t="s">
        <v>256</v>
      </c>
      <c r="B136" s="447"/>
      <c r="C136" s="426" t="s">
        <v>219</v>
      </c>
      <c r="D136" s="446">
        <v>4.0000000000000002E-4</v>
      </c>
      <c r="E136" s="372"/>
      <c r="F136" s="372"/>
      <c r="G136" s="442"/>
      <c r="H136" s="509"/>
      <c r="I136" s="372"/>
      <c r="J136" s="371"/>
    </row>
    <row r="137" spans="1:10" ht="15" thickTop="1" thickBot="1" x14ac:dyDescent="0.5">
      <c r="A137" s="540" t="s">
        <v>218</v>
      </c>
      <c r="B137" s="541"/>
      <c r="C137" s="445" t="s">
        <v>101</v>
      </c>
      <c r="D137" s="444">
        <v>0.25</v>
      </c>
      <c r="E137" s="372"/>
      <c r="F137" s="372"/>
      <c r="G137" s="442"/>
      <c r="H137" s="510"/>
      <c r="I137" s="372"/>
      <c r="J137" s="371"/>
    </row>
    <row r="138" spans="1:10" ht="14.65" thickTop="1" x14ac:dyDescent="0.45">
      <c r="A138" s="443"/>
      <c r="B138" s="436"/>
      <c r="C138" s="436"/>
      <c r="D138" s="436"/>
      <c r="E138" s="372"/>
      <c r="F138" s="372"/>
      <c r="G138" s="442"/>
      <c r="H138" s="510"/>
      <c r="I138" s="372"/>
      <c r="J138" s="371"/>
    </row>
    <row r="139" spans="1:10" ht="17.649999999999999" x14ac:dyDescent="0.45">
      <c r="A139" s="557" t="s">
        <v>245</v>
      </c>
      <c r="B139" s="557"/>
      <c r="C139" s="557"/>
      <c r="D139" s="558"/>
      <c r="E139" s="441"/>
      <c r="F139" s="441"/>
      <c r="G139" s="441"/>
      <c r="H139" s="509"/>
      <c r="I139" s="441"/>
      <c r="J139" s="371"/>
    </row>
    <row r="140" spans="1:10" ht="14.25" x14ac:dyDescent="0.45">
      <c r="A140" s="440"/>
      <c r="B140" s="440"/>
      <c r="C140" s="440"/>
      <c r="D140" s="439"/>
      <c r="E140" s="438"/>
      <c r="F140" s="438"/>
      <c r="G140" s="438"/>
      <c r="H140" s="509"/>
      <c r="I140" s="438"/>
      <c r="J140" s="437"/>
    </row>
    <row r="141" spans="1:10" ht="54.75" customHeight="1" x14ac:dyDescent="0.45">
      <c r="A141" s="554" t="s">
        <v>244</v>
      </c>
      <c r="B141" s="554"/>
      <c r="C141" s="554"/>
      <c r="D141" s="555"/>
      <c r="E141" s="372"/>
      <c r="F141" s="372"/>
      <c r="G141" s="372"/>
      <c r="H141" s="509"/>
      <c r="I141" s="372"/>
      <c r="J141" s="371"/>
    </row>
    <row r="142" spans="1:10" ht="14.25" x14ac:dyDescent="0.45">
      <c r="A142" s="367" t="s">
        <v>155</v>
      </c>
      <c r="B142" s="432"/>
      <c r="C142" s="432"/>
      <c r="D142" s="431"/>
      <c r="E142" s="430"/>
      <c r="F142" s="430"/>
      <c r="G142" s="430"/>
      <c r="H142" s="509"/>
      <c r="I142" s="430"/>
      <c r="J142" s="371"/>
    </row>
    <row r="143" spans="1:10" ht="14.25" x14ac:dyDescent="0.45">
      <c r="A143" s="432"/>
      <c r="B143" s="432"/>
      <c r="C143" s="432"/>
      <c r="D143" s="431"/>
      <c r="E143" s="430"/>
      <c r="F143" s="430"/>
      <c r="G143" s="430"/>
      <c r="H143" s="509"/>
      <c r="I143" s="430"/>
      <c r="J143" s="371"/>
    </row>
    <row r="144" spans="1:10" ht="36" customHeight="1" x14ac:dyDescent="0.45">
      <c r="A144" s="554" t="s">
        <v>183</v>
      </c>
      <c r="B144" s="554"/>
      <c r="C144" s="554"/>
      <c r="D144" s="555"/>
      <c r="E144" s="372"/>
      <c r="F144" s="372"/>
      <c r="G144" s="372"/>
      <c r="H144" s="509"/>
      <c r="I144" s="372"/>
      <c r="J144" s="371"/>
    </row>
    <row r="145" spans="1:10" ht="48.75" customHeight="1" x14ac:dyDescent="0.45">
      <c r="A145" s="554" t="s">
        <v>182</v>
      </c>
      <c r="B145" s="554"/>
      <c r="C145" s="554"/>
      <c r="D145" s="555"/>
      <c r="E145" s="372"/>
      <c r="F145" s="372"/>
      <c r="G145" s="372"/>
      <c r="H145" s="509"/>
      <c r="I145" s="372"/>
      <c r="J145" s="371"/>
    </row>
    <row r="146" spans="1:10" ht="48.75" customHeight="1" x14ac:dyDescent="0.45">
      <c r="A146" s="554" t="s">
        <v>232</v>
      </c>
      <c r="B146" s="554"/>
      <c r="C146" s="554"/>
      <c r="D146" s="555"/>
      <c r="E146" s="372"/>
      <c r="F146" s="372"/>
      <c r="G146" s="372"/>
      <c r="H146" s="509"/>
      <c r="I146" s="429"/>
      <c r="J146" s="371"/>
    </row>
    <row r="147" spans="1:10" ht="37.5" customHeight="1" x14ac:dyDescent="0.45">
      <c r="A147" s="554" t="s">
        <v>180</v>
      </c>
      <c r="B147" s="554"/>
      <c r="C147" s="554"/>
      <c r="D147" s="555"/>
      <c r="E147" s="372"/>
      <c r="F147" s="372"/>
      <c r="G147" s="372"/>
      <c r="H147" s="509"/>
      <c r="I147" s="429"/>
      <c r="J147" s="371"/>
    </row>
    <row r="148" spans="1:10" ht="14.25" x14ac:dyDescent="0.45">
      <c r="A148" s="437"/>
      <c r="B148" s="437"/>
      <c r="C148" s="437"/>
      <c r="D148" s="436"/>
      <c r="E148" s="372"/>
      <c r="F148" s="372"/>
      <c r="G148" s="436"/>
      <c r="H148" s="358"/>
      <c r="I148" s="429"/>
      <c r="J148" s="371"/>
    </row>
    <row r="149" spans="1:10" ht="14.25" x14ac:dyDescent="0.45">
      <c r="A149" s="367" t="s">
        <v>215</v>
      </c>
      <c r="B149" s="432"/>
      <c r="C149" s="432"/>
      <c r="D149" s="431"/>
      <c r="E149" s="372"/>
      <c r="F149" s="372"/>
      <c r="G149" s="430"/>
      <c r="H149" s="358"/>
      <c r="I149" s="429"/>
      <c r="J149" s="371"/>
    </row>
    <row r="150" spans="1:10" ht="14.65" thickBot="1" x14ac:dyDescent="0.5">
      <c r="A150" s="556" t="s">
        <v>214</v>
      </c>
      <c r="B150" s="556"/>
      <c r="C150" s="435" t="s">
        <v>101</v>
      </c>
      <c r="D150" s="434">
        <v>1159.1600000000001</v>
      </c>
      <c r="E150" s="372"/>
      <c r="F150" s="372"/>
      <c r="G150" s="433"/>
      <c r="H150" s="509"/>
      <c r="I150" s="429"/>
      <c r="J150" s="371"/>
    </row>
    <row r="151" spans="1:10" ht="15" thickTop="1" thickBot="1" x14ac:dyDescent="0.5">
      <c r="A151" s="556" t="s">
        <v>14</v>
      </c>
      <c r="B151" s="556"/>
      <c r="C151" s="435" t="s">
        <v>211</v>
      </c>
      <c r="D151" s="450">
        <v>2.4885000000000002</v>
      </c>
      <c r="E151" s="372"/>
      <c r="F151" s="372"/>
      <c r="G151" s="449"/>
      <c r="H151" s="509"/>
      <c r="I151" s="429"/>
      <c r="J151" s="371"/>
    </row>
    <row r="152" spans="1:10" ht="26.25" customHeight="1" thickTop="1" thickBot="1" x14ac:dyDescent="0.5">
      <c r="A152" s="559" t="s">
        <v>230</v>
      </c>
      <c r="B152" s="559"/>
      <c r="C152" s="435" t="s">
        <v>211</v>
      </c>
      <c r="D152" s="451">
        <v>0.60829999999999995</v>
      </c>
      <c r="E152" s="372"/>
      <c r="F152" s="372"/>
      <c r="G152" s="449"/>
      <c r="H152" s="509"/>
      <c r="I152" s="429"/>
      <c r="J152" s="371"/>
    </row>
    <row r="153" spans="1:10" ht="15" thickTop="1" thickBot="1" x14ac:dyDescent="0.5">
      <c r="A153" s="559" t="s">
        <v>229</v>
      </c>
      <c r="B153" s="559"/>
      <c r="C153" s="435" t="s">
        <v>211</v>
      </c>
      <c r="D153" s="451">
        <v>0.28370000000000001</v>
      </c>
      <c r="E153" s="372"/>
      <c r="F153" s="372"/>
      <c r="G153" s="449"/>
      <c r="H153" s="509"/>
      <c r="I153" s="429"/>
      <c r="J153" s="371"/>
    </row>
    <row r="154" spans="1:10" ht="25.5" customHeight="1" thickTop="1" thickBot="1" x14ac:dyDescent="0.5">
      <c r="A154" s="559" t="s">
        <v>228</v>
      </c>
      <c r="B154" s="559"/>
      <c r="C154" s="435" t="s">
        <v>211</v>
      </c>
      <c r="D154" s="446">
        <v>3.3000000000000002E-2</v>
      </c>
      <c r="E154" s="372"/>
      <c r="F154" s="372"/>
      <c r="G154" s="449"/>
      <c r="H154" s="509"/>
      <c r="I154" s="429"/>
      <c r="J154" s="371"/>
    </row>
    <row r="155" spans="1:10" ht="15" thickTop="1" thickBot="1" x14ac:dyDescent="0.5">
      <c r="A155" s="559" t="s">
        <v>227</v>
      </c>
      <c r="B155" s="559"/>
      <c r="C155" s="435" t="s">
        <v>211</v>
      </c>
      <c r="D155" s="451">
        <v>-0.92010000000000003</v>
      </c>
      <c r="E155" s="372"/>
      <c r="F155" s="372"/>
      <c r="G155" s="449"/>
      <c r="H155" s="509"/>
      <c r="I155" s="429"/>
      <c r="J155" s="371"/>
    </row>
    <row r="156" spans="1:10" ht="26.25" customHeight="1" thickTop="1" thickBot="1" x14ac:dyDescent="0.5">
      <c r="A156" s="559" t="s">
        <v>225</v>
      </c>
      <c r="B156" s="559"/>
      <c r="C156" s="435" t="s">
        <v>211</v>
      </c>
      <c r="D156" s="451">
        <v>-1.9E-3</v>
      </c>
      <c r="E156" s="372"/>
      <c r="F156" s="372"/>
      <c r="G156" s="449"/>
      <c r="H156" s="509"/>
      <c r="I156" s="429"/>
      <c r="J156" s="371"/>
    </row>
    <row r="157" spans="1:10" ht="15" thickTop="1" thickBot="1" x14ac:dyDescent="0.5">
      <c r="A157" s="559" t="s">
        <v>226</v>
      </c>
      <c r="B157" s="559"/>
      <c r="C157" s="435" t="s">
        <v>211</v>
      </c>
      <c r="D157" s="450">
        <v>0.128</v>
      </c>
      <c r="E157" s="372"/>
      <c r="F157" s="372"/>
      <c r="G157" s="449"/>
      <c r="H157" s="509"/>
      <c r="I157" s="429"/>
      <c r="J157" s="371"/>
    </row>
    <row r="158" spans="1:10" ht="15" thickTop="1" thickBot="1" x14ac:dyDescent="0.5">
      <c r="A158" s="556" t="s">
        <v>240</v>
      </c>
      <c r="B158" s="556"/>
      <c r="C158" s="435" t="s">
        <v>211</v>
      </c>
      <c r="D158" s="446">
        <v>3.1194999999999999</v>
      </c>
      <c r="E158" s="372"/>
      <c r="F158" s="372"/>
      <c r="G158" s="449"/>
      <c r="H158" s="510"/>
      <c r="I158" s="429"/>
      <c r="J158" s="371"/>
    </row>
    <row r="159" spans="1:10" ht="15" thickTop="1" thickBot="1" x14ac:dyDescent="0.5">
      <c r="A159" s="556" t="s">
        <v>239</v>
      </c>
      <c r="B159" s="556"/>
      <c r="C159" s="435" t="s">
        <v>211</v>
      </c>
      <c r="D159" s="446">
        <v>2.8917000000000002</v>
      </c>
      <c r="E159" s="372"/>
      <c r="F159" s="372"/>
      <c r="G159" s="449"/>
      <c r="H159" s="510"/>
      <c r="I159" s="429"/>
      <c r="J159" s="371"/>
    </row>
    <row r="160" spans="1:10" ht="14.65" thickTop="1" x14ac:dyDescent="0.45">
      <c r="A160" s="432"/>
      <c r="B160" s="432"/>
      <c r="C160" s="432"/>
      <c r="D160" s="431"/>
      <c r="E160" s="372"/>
      <c r="F160" s="372"/>
      <c r="G160" s="431"/>
      <c r="H160" s="510"/>
      <c r="I160" s="429"/>
      <c r="J160" s="371"/>
    </row>
    <row r="161" spans="1:10" ht="14.25" x14ac:dyDescent="0.45">
      <c r="A161" s="367" t="s">
        <v>222</v>
      </c>
      <c r="B161" s="432"/>
      <c r="C161" s="432"/>
      <c r="D161" s="431"/>
      <c r="E161" s="372"/>
      <c r="F161" s="372"/>
      <c r="G161" s="431"/>
      <c r="H161" s="509"/>
      <c r="I161" s="429"/>
      <c r="J161" s="371"/>
    </row>
    <row r="162" spans="1:10" ht="14.25" x14ac:dyDescent="0.45">
      <c r="A162" s="432"/>
      <c r="B162" s="432"/>
      <c r="C162" s="432"/>
      <c r="D162" s="431"/>
      <c r="E162" s="372"/>
      <c r="F162" s="372"/>
      <c r="G162" s="431"/>
      <c r="H162" s="509"/>
      <c r="I162" s="429"/>
      <c r="J162" s="371"/>
    </row>
    <row r="163" spans="1:10" ht="14.65" thickBot="1" x14ac:dyDescent="0.5">
      <c r="A163" s="540" t="s">
        <v>221</v>
      </c>
      <c r="B163" s="541"/>
      <c r="C163" s="448" t="s">
        <v>219</v>
      </c>
      <c r="D163" s="446">
        <v>3.2000000000000002E-3</v>
      </c>
      <c r="E163" s="372"/>
      <c r="F163" s="372"/>
      <c r="G163" s="442"/>
      <c r="H163" s="510"/>
      <c r="I163" s="372"/>
      <c r="J163" s="371"/>
    </row>
    <row r="164" spans="1:10" ht="15" thickTop="1" thickBot="1" x14ac:dyDescent="0.5">
      <c r="A164" s="540" t="s">
        <v>220</v>
      </c>
      <c r="B164" s="541"/>
      <c r="C164" s="426" t="s">
        <v>219</v>
      </c>
      <c r="D164" s="446">
        <v>2.9999999999999997E-4</v>
      </c>
      <c r="E164" s="372"/>
      <c r="F164" s="372"/>
      <c r="G164" s="442"/>
      <c r="H164" s="510"/>
      <c r="I164" s="372"/>
      <c r="J164" s="371"/>
    </row>
    <row r="165" spans="1:10" ht="15" thickTop="1" thickBot="1" x14ac:dyDescent="0.5">
      <c r="A165" s="443" t="s">
        <v>256</v>
      </c>
      <c r="B165" s="447"/>
      <c r="C165" s="426" t="s">
        <v>219</v>
      </c>
      <c r="D165" s="446">
        <v>4.0000000000000002E-4</v>
      </c>
      <c r="E165" s="372"/>
      <c r="F165" s="372"/>
      <c r="G165" s="442"/>
      <c r="H165" s="510"/>
      <c r="I165" s="372"/>
      <c r="J165" s="371"/>
    </row>
    <row r="166" spans="1:10" ht="15" thickTop="1" thickBot="1" x14ac:dyDescent="0.5">
      <c r="A166" s="540" t="s">
        <v>218</v>
      </c>
      <c r="B166" s="541"/>
      <c r="C166" s="445" t="s">
        <v>101</v>
      </c>
      <c r="D166" s="444">
        <v>0.25</v>
      </c>
      <c r="E166" s="372"/>
      <c r="F166" s="372"/>
      <c r="G166" s="442"/>
      <c r="H166" s="509"/>
      <c r="I166" s="372"/>
      <c r="J166" s="371"/>
    </row>
    <row r="167" spans="1:10" ht="14.65" thickTop="1" x14ac:dyDescent="0.45">
      <c r="A167" s="443"/>
      <c r="B167" s="436"/>
      <c r="C167" s="436"/>
      <c r="D167" s="436"/>
      <c r="E167" s="372"/>
      <c r="F167" s="372"/>
      <c r="G167" s="442"/>
      <c r="H167" s="509"/>
      <c r="I167" s="372"/>
      <c r="J167" s="371"/>
    </row>
    <row r="168" spans="1:10" ht="17.649999999999999" x14ac:dyDescent="0.45">
      <c r="A168" s="557" t="s">
        <v>243</v>
      </c>
      <c r="B168" s="557"/>
      <c r="C168" s="557"/>
      <c r="D168" s="558"/>
      <c r="E168" s="441"/>
      <c r="F168" s="441"/>
      <c r="G168" s="441"/>
      <c r="H168" s="509"/>
      <c r="I168" s="441"/>
      <c r="J168" s="371"/>
    </row>
    <row r="169" spans="1:10" ht="14.25" x14ac:dyDescent="0.45">
      <c r="A169" s="440"/>
      <c r="B169" s="440"/>
      <c r="C169" s="440"/>
      <c r="D169" s="439"/>
      <c r="E169" s="438"/>
      <c r="F169" s="438"/>
      <c r="G169" s="438"/>
      <c r="H169" s="509"/>
      <c r="I169" s="438"/>
      <c r="J169" s="437"/>
    </row>
    <row r="170" spans="1:10" ht="51.75" customHeight="1" x14ac:dyDescent="0.45">
      <c r="A170" s="554" t="s">
        <v>242</v>
      </c>
      <c r="B170" s="554"/>
      <c r="C170" s="554"/>
      <c r="D170" s="555"/>
      <c r="E170" s="372"/>
      <c r="F170" s="372"/>
      <c r="G170" s="372"/>
      <c r="H170" s="509"/>
      <c r="I170" s="372"/>
      <c r="J170" s="371"/>
    </row>
    <row r="171" spans="1:10" ht="14.25" x14ac:dyDescent="0.45">
      <c r="A171" s="367" t="s">
        <v>155</v>
      </c>
      <c r="B171" s="432"/>
      <c r="C171" s="432"/>
      <c r="D171" s="431"/>
      <c r="E171" s="430"/>
      <c r="F171" s="430"/>
      <c r="G171" s="430"/>
      <c r="H171" s="509"/>
      <c r="I171" s="430"/>
      <c r="J171" s="371"/>
    </row>
    <row r="172" spans="1:10" ht="14.25" x14ac:dyDescent="0.45">
      <c r="A172" s="432"/>
      <c r="B172" s="432"/>
      <c r="C172" s="432"/>
      <c r="D172" s="431"/>
      <c r="E172" s="430"/>
      <c r="F172" s="430"/>
      <c r="G172" s="430"/>
      <c r="H172" s="509"/>
      <c r="I172" s="430"/>
      <c r="J172" s="371"/>
    </row>
    <row r="173" spans="1:10" ht="37.5" customHeight="1" x14ac:dyDescent="0.45">
      <c r="A173" s="554" t="s">
        <v>183</v>
      </c>
      <c r="B173" s="554"/>
      <c r="C173" s="554"/>
      <c r="D173" s="555"/>
      <c r="E173" s="372"/>
      <c r="F173" s="372"/>
      <c r="G173" s="372"/>
      <c r="H173" s="509"/>
      <c r="I173" s="372"/>
      <c r="J173" s="371"/>
    </row>
    <row r="174" spans="1:10" ht="48" customHeight="1" x14ac:dyDescent="0.45">
      <c r="A174" s="554" t="s">
        <v>182</v>
      </c>
      <c r="B174" s="554"/>
      <c r="C174" s="554"/>
      <c r="D174" s="555"/>
      <c r="E174" s="372"/>
      <c r="F174" s="372"/>
      <c r="G174" s="372"/>
      <c r="H174" s="509"/>
      <c r="I174" s="372"/>
      <c r="J174" s="371"/>
    </row>
    <row r="175" spans="1:10" ht="48.75" customHeight="1" x14ac:dyDescent="0.45">
      <c r="A175" s="554" t="s">
        <v>232</v>
      </c>
      <c r="B175" s="554"/>
      <c r="C175" s="554"/>
      <c r="D175" s="555"/>
      <c r="E175" s="372"/>
      <c r="F175" s="372"/>
      <c r="G175" s="372"/>
      <c r="H175" s="358"/>
      <c r="I175" s="429"/>
      <c r="J175" s="371"/>
    </row>
    <row r="176" spans="1:10" ht="36" customHeight="1" x14ac:dyDescent="0.45">
      <c r="A176" s="554" t="s">
        <v>180</v>
      </c>
      <c r="B176" s="554"/>
      <c r="C176" s="554"/>
      <c r="D176" s="555"/>
      <c r="E176" s="372"/>
      <c r="F176" s="372"/>
      <c r="G176" s="372"/>
      <c r="H176" s="358"/>
      <c r="I176" s="429"/>
      <c r="J176" s="371"/>
    </row>
    <row r="177" spans="1:10" ht="14.25" x14ac:dyDescent="0.45">
      <c r="A177" s="437"/>
      <c r="B177" s="437"/>
      <c r="C177" s="437"/>
      <c r="D177" s="436"/>
      <c r="E177" s="372"/>
      <c r="F177" s="372"/>
      <c r="G177" s="436"/>
      <c r="H177" s="509"/>
      <c r="I177" s="429"/>
      <c r="J177" s="371"/>
    </row>
    <row r="178" spans="1:10" ht="14.25" x14ac:dyDescent="0.45">
      <c r="A178" s="367" t="s">
        <v>215</v>
      </c>
      <c r="B178" s="432"/>
      <c r="C178" s="432"/>
      <c r="D178" s="431"/>
      <c r="E178" s="372"/>
      <c r="F178" s="372"/>
      <c r="G178" s="430"/>
      <c r="H178" s="509"/>
      <c r="I178" s="429"/>
      <c r="J178" s="371"/>
    </row>
    <row r="179" spans="1:10" ht="14.25" x14ac:dyDescent="0.45">
      <c r="A179" s="367"/>
      <c r="B179" s="432"/>
      <c r="C179" s="432"/>
      <c r="D179" s="431"/>
      <c r="E179" s="372"/>
      <c r="F179" s="372"/>
      <c r="G179" s="430"/>
      <c r="H179" s="509"/>
      <c r="I179" s="429"/>
      <c r="J179" s="371"/>
    </row>
    <row r="180" spans="1:10" ht="14.65" thickBot="1" x14ac:dyDescent="0.5">
      <c r="A180" s="556" t="s">
        <v>214</v>
      </c>
      <c r="B180" s="556"/>
      <c r="C180" s="435" t="s">
        <v>101</v>
      </c>
      <c r="D180" s="434">
        <v>8820.2900000000009</v>
      </c>
      <c r="E180" s="372"/>
      <c r="F180" s="372"/>
      <c r="G180" s="433"/>
      <c r="H180" s="509"/>
      <c r="I180" s="429"/>
      <c r="J180" s="371"/>
    </row>
    <row r="181" spans="1:10" ht="15" thickTop="1" thickBot="1" x14ac:dyDescent="0.5">
      <c r="A181" s="556" t="s">
        <v>14</v>
      </c>
      <c r="B181" s="556"/>
      <c r="C181" s="435" t="s">
        <v>211</v>
      </c>
      <c r="D181" s="450">
        <v>2.1497000000000002</v>
      </c>
      <c r="E181" s="372"/>
      <c r="F181" s="372"/>
      <c r="G181" s="449"/>
      <c r="H181" s="509"/>
      <c r="I181" s="429"/>
      <c r="J181" s="371"/>
    </row>
    <row r="182" spans="1:10" ht="15" thickTop="1" thickBot="1" x14ac:dyDescent="0.5">
      <c r="A182" s="559" t="s">
        <v>229</v>
      </c>
      <c r="B182" s="559"/>
      <c r="C182" s="435" t="s">
        <v>211</v>
      </c>
      <c r="D182" s="451">
        <v>0.27710000000000001</v>
      </c>
      <c r="E182" s="372"/>
      <c r="F182" s="372"/>
      <c r="G182" s="449"/>
      <c r="H182" s="509"/>
      <c r="I182" s="429"/>
      <c r="J182" s="371"/>
    </row>
    <row r="183" spans="1:10" ht="15" thickTop="1" thickBot="1" x14ac:dyDescent="0.5">
      <c r="A183" s="559" t="s">
        <v>228</v>
      </c>
      <c r="B183" s="559"/>
      <c r="C183" s="435" t="s">
        <v>211</v>
      </c>
      <c r="D183" s="450">
        <v>3.2199999999999999E-2</v>
      </c>
      <c r="E183" s="372"/>
      <c r="F183" s="372"/>
      <c r="G183" s="449"/>
      <c r="H183" s="509"/>
      <c r="I183" s="429"/>
      <c r="J183" s="371"/>
    </row>
    <row r="184" spans="1:10" ht="15" thickTop="1" thickBot="1" x14ac:dyDescent="0.5">
      <c r="A184" s="559" t="s">
        <v>241</v>
      </c>
      <c r="B184" s="559"/>
      <c r="C184" s="435" t="s">
        <v>211</v>
      </c>
      <c r="D184" s="451">
        <v>-0.90469999999999995</v>
      </c>
      <c r="E184" s="372"/>
      <c r="F184" s="372"/>
      <c r="G184" s="449"/>
      <c r="H184" s="509"/>
      <c r="I184" s="429"/>
      <c r="J184" s="371"/>
    </row>
    <row r="185" spans="1:10" ht="15" thickTop="1" thickBot="1" x14ac:dyDescent="0.5">
      <c r="A185" s="556" t="s">
        <v>240</v>
      </c>
      <c r="B185" s="556"/>
      <c r="C185" s="435" t="s">
        <v>211</v>
      </c>
      <c r="D185" s="450">
        <v>3.3239000000000001</v>
      </c>
      <c r="E185" s="372"/>
      <c r="F185" s="372"/>
      <c r="G185" s="449"/>
      <c r="H185" s="510"/>
      <c r="I185" s="429"/>
      <c r="J185" s="371"/>
    </row>
    <row r="186" spans="1:10" ht="18.399999999999999" thickTop="1" thickBot="1" x14ac:dyDescent="0.5">
      <c r="A186" s="556" t="s">
        <v>239</v>
      </c>
      <c r="B186" s="556"/>
      <c r="C186" s="435" t="s">
        <v>211</v>
      </c>
      <c r="D186" s="450">
        <v>3.1551999999999998</v>
      </c>
      <c r="E186" s="372"/>
      <c r="F186" s="372"/>
      <c r="G186" s="449"/>
      <c r="H186" s="511"/>
      <c r="I186" s="429"/>
      <c r="J186" s="371"/>
    </row>
    <row r="187" spans="1:10" ht="14.65" thickTop="1" x14ac:dyDescent="0.45">
      <c r="A187" s="432"/>
      <c r="B187" s="432"/>
      <c r="C187" s="432"/>
      <c r="D187" s="431"/>
      <c r="E187" s="372"/>
      <c r="F187" s="372"/>
      <c r="G187" s="431"/>
      <c r="H187" s="509"/>
      <c r="I187" s="429"/>
      <c r="J187" s="371"/>
    </row>
    <row r="188" spans="1:10" ht="14.25" x14ac:dyDescent="0.45">
      <c r="A188" s="367" t="s">
        <v>222</v>
      </c>
      <c r="B188" s="432"/>
      <c r="C188" s="432"/>
      <c r="D188" s="431"/>
      <c r="E188" s="372"/>
      <c r="F188" s="372"/>
      <c r="G188" s="431"/>
      <c r="H188" s="510"/>
      <c r="I188" s="429"/>
      <c r="J188" s="371"/>
    </row>
    <row r="189" spans="1:10" ht="14.25" x14ac:dyDescent="0.45">
      <c r="A189" s="432"/>
      <c r="B189" s="432"/>
      <c r="C189" s="432"/>
      <c r="D189" s="431"/>
      <c r="E189" s="372"/>
      <c r="F189" s="372"/>
      <c r="G189" s="431"/>
      <c r="H189" s="510"/>
      <c r="I189" s="429"/>
      <c r="J189" s="371"/>
    </row>
    <row r="190" spans="1:10" ht="14.65" thickBot="1" x14ac:dyDescent="0.5">
      <c r="A190" s="540" t="s">
        <v>221</v>
      </c>
      <c r="B190" s="541"/>
      <c r="C190" s="448" t="s">
        <v>219</v>
      </c>
      <c r="D190" s="446">
        <v>3.2000000000000002E-3</v>
      </c>
      <c r="E190" s="372"/>
      <c r="F190" s="372"/>
      <c r="G190" s="442"/>
      <c r="H190" s="509"/>
      <c r="I190" s="372"/>
      <c r="J190" s="371"/>
    </row>
    <row r="191" spans="1:10" ht="15" thickTop="1" thickBot="1" x14ac:dyDescent="0.5">
      <c r="A191" s="540" t="s">
        <v>220</v>
      </c>
      <c r="B191" s="541"/>
      <c r="C191" s="426" t="s">
        <v>219</v>
      </c>
      <c r="D191" s="446">
        <v>2.9999999999999997E-4</v>
      </c>
      <c r="E191" s="372"/>
      <c r="F191" s="372"/>
      <c r="G191" s="442"/>
      <c r="H191" s="509"/>
      <c r="I191" s="372"/>
      <c r="J191" s="371"/>
    </row>
    <row r="192" spans="1:10" ht="15" thickTop="1" thickBot="1" x14ac:dyDescent="0.5">
      <c r="A192" s="443" t="s">
        <v>256</v>
      </c>
      <c r="B192" s="447"/>
      <c r="C192" s="426" t="s">
        <v>219</v>
      </c>
      <c r="D192" s="446">
        <v>4.0000000000000002E-4</v>
      </c>
      <c r="E192" s="372"/>
      <c r="F192" s="372"/>
      <c r="G192" s="442"/>
      <c r="H192" s="509"/>
      <c r="I192" s="372"/>
      <c r="J192" s="371"/>
    </row>
    <row r="193" spans="1:10" ht="15" thickTop="1" thickBot="1" x14ac:dyDescent="0.5">
      <c r="A193" s="540" t="s">
        <v>218</v>
      </c>
      <c r="B193" s="541"/>
      <c r="C193" s="445" t="s">
        <v>101</v>
      </c>
      <c r="D193" s="444">
        <v>0.25</v>
      </c>
      <c r="E193" s="372"/>
      <c r="F193" s="372"/>
      <c r="G193" s="442"/>
      <c r="H193" s="509"/>
      <c r="I193" s="372"/>
      <c r="J193" s="371"/>
    </row>
    <row r="194" spans="1:10" ht="14.65" thickTop="1" x14ac:dyDescent="0.45">
      <c r="A194" s="443"/>
      <c r="B194" s="436"/>
      <c r="C194" s="436"/>
      <c r="D194" s="436"/>
      <c r="E194" s="372"/>
      <c r="F194" s="372"/>
      <c r="G194" s="442"/>
      <c r="H194" s="509"/>
      <c r="I194" s="372"/>
      <c r="J194" s="371"/>
    </row>
    <row r="195" spans="1:10" ht="17.649999999999999" x14ac:dyDescent="0.45">
      <c r="A195" s="557" t="s">
        <v>238</v>
      </c>
      <c r="B195" s="557"/>
      <c r="C195" s="557"/>
      <c r="D195" s="558"/>
      <c r="E195" s="441"/>
      <c r="F195" s="441"/>
      <c r="G195" s="441"/>
      <c r="H195" s="509"/>
      <c r="I195" s="441"/>
      <c r="J195" s="371"/>
    </row>
    <row r="196" spans="1:10" ht="14.25" x14ac:dyDescent="0.45">
      <c r="A196" s="440"/>
      <c r="B196" s="440"/>
      <c r="C196" s="440"/>
      <c r="D196" s="439"/>
      <c r="E196" s="438"/>
      <c r="F196" s="438"/>
      <c r="G196" s="438"/>
      <c r="H196" s="509"/>
      <c r="I196" s="438"/>
      <c r="J196" s="437"/>
    </row>
    <row r="197" spans="1:10" ht="87" customHeight="1" x14ac:dyDescent="0.45">
      <c r="A197" s="554" t="s">
        <v>237</v>
      </c>
      <c r="B197" s="554"/>
      <c r="C197" s="554"/>
      <c r="D197" s="555"/>
      <c r="E197" s="372"/>
      <c r="F197" s="372"/>
      <c r="G197" s="372"/>
      <c r="H197" s="509"/>
      <c r="I197" s="372"/>
      <c r="J197" s="371"/>
    </row>
    <row r="198" spans="1:10" ht="14.25" x14ac:dyDescent="0.45">
      <c r="A198" s="367" t="s">
        <v>155</v>
      </c>
      <c r="B198" s="432"/>
      <c r="C198" s="432"/>
      <c r="D198" s="431"/>
      <c r="E198" s="430"/>
      <c r="F198" s="430"/>
      <c r="G198" s="430"/>
      <c r="H198" s="509"/>
      <c r="I198" s="430"/>
      <c r="J198" s="371"/>
    </row>
    <row r="199" spans="1:10" ht="14.25" x14ac:dyDescent="0.45">
      <c r="A199" s="432"/>
      <c r="B199" s="432"/>
      <c r="C199" s="432"/>
      <c r="D199" s="431"/>
      <c r="E199" s="430"/>
      <c r="F199" s="430"/>
      <c r="G199" s="430"/>
      <c r="H199" s="509"/>
      <c r="I199" s="430"/>
      <c r="J199" s="371"/>
    </row>
    <row r="200" spans="1:10" ht="38.25" customHeight="1" x14ac:dyDescent="0.45">
      <c r="A200" s="554" t="s">
        <v>183</v>
      </c>
      <c r="B200" s="554"/>
      <c r="C200" s="554"/>
      <c r="D200" s="555"/>
      <c r="E200" s="372"/>
      <c r="F200" s="372"/>
      <c r="G200" s="372"/>
      <c r="H200" s="358"/>
      <c r="I200" s="372"/>
      <c r="J200" s="371"/>
    </row>
    <row r="201" spans="1:10" ht="49.5" customHeight="1" x14ac:dyDescent="0.45">
      <c r="A201" s="554" t="s">
        <v>182</v>
      </c>
      <c r="B201" s="554"/>
      <c r="C201" s="554"/>
      <c r="D201" s="555"/>
      <c r="E201" s="372"/>
      <c r="F201" s="372"/>
      <c r="G201" s="372"/>
      <c r="H201" s="358"/>
      <c r="I201" s="372"/>
      <c r="J201" s="371"/>
    </row>
    <row r="202" spans="1:10" ht="49.5" customHeight="1" x14ac:dyDescent="0.45">
      <c r="A202" s="554" t="s">
        <v>232</v>
      </c>
      <c r="B202" s="554"/>
      <c r="C202" s="554"/>
      <c r="D202" s="555"/>
      <c r="E202" s="372"/>
      <c r="F202" s="372"/>
      <c r="G202" s="372"/>
      <c r="H202" s="509"/>
      <c r="I202" s="429"/>
      <c r="J202" s="371"/>
    </row>
    <row r="203" spans="1:10" ht="36.75" customHeight="1" x14ac:dyDescent="0.45">
      <c r="A203" s="554" t="s">
        <v>180</v>
      </c>
      <c r="B203" s="554"/>
      <c r="C203" s="554"/>
      <c r="D203" s="555"/>
      <c r="E203" s="372"/>
      <c r="F203" s="372"/>
      <c r="G203" s="372"/>
      <c r="H203" s="509"/>
      <c r="I203" s="429"/>
      <c r="J203" s="371"/>
    </row>
    <row r="204" spans="1:10" ht="14.25" x14ac:dyDescent="0.45">
      <c r="A204" s="437"/>
      <c r="B204" s="437"/>
      <c r="C204" s="437"/>
      <c r="D204" s="436"/>
      <c r="E204" s="372"/>
      <c r="F204" s="372"/>
      <c r="G204" s="436"/>
      <c r="H204" s="509"/>
      <c r="I204" s="429"/>
      <c r="J204" s="371"/>
    </row>
    <row r="205" spans="1:10" ht="14.25" x14ac:dyDescent="0.45">
      <c r="A205" s="367" t="s">
        <v>215</v>
      </c>
      <c r="B205" s="432"/>
      <c r="C205" s="432"/>
      <c r="D205" s="431"/>
      <c r="E205" s="372"/>
      <c r="F205" s="372"/>
      <c r="G205" s="430"/>
      <c r="H205" s="509"/>
      <c r="I205" s="429"/>
      <c r="J205" s="371"/>
    </row>
    <row r="206" spans="1:10" ht="14.25" x14ac:dyDescent="0.45">
      <c r="A206" s="367"/>
      <c r="B206" s="432"/>
      <c r="C206" s="432"/>
      <c r="D206" s="431"/>
      <c r="E206" s="372"/>
      <c r="F206" s="372"/>
      <c r="G206" s="430"/>
      <c r="H206" s="509"/>
      <c r="I206" s="429"/>
      <c r="J206" s="371"/>
    </row>
    <row r="207" spans="1:10" ht="14.65" thickBot="1" x14ac:dyDescent="0.5">
      <c r="A207" s="556" t="s">
        <v>231</v>
      </c>
      <c r="B207" s="556"/>
      <c r="C207" s="435" t="s">
        <v>101</v>
      </c>
      <c r="D207" s="434">
        <v>4.6022999999999996</v>
      </c>
      <c r="E207" s="372"/>
      <c r="F207" s="372"/>
      <c r="G207" s="433"/>
      <c r="H207" s="509"/>
      <c r="I207" s="429"/>
      <c r="J207" s="371"/>
    </row>
    <row r="208" spans="1:10" ht="15" thickTop="1" thickBot="1" x14ac:dyDescent="0.5">
      <c r="A208" s="556" t="s">
        <v>14</v>
      </c>
      <c r="B208" s="556"/>
      <c r="C208" s="435" t="s">
        <v>219</v>
      </c>
      <c r="D208" s="450">
        <v>1.8800000000000001E-2</v>
      </c>
      <c r="E208" s="372"/>
      <c r="F208" s="372"/>
      <c r="G208" s="449"/>
      <c r="H208" s="509"/>
      <c r="I208" s="429"/>
      <c r="J208" s="371"/>
    </row>
    <row r="209" spans="1:10" ht="23.25" customHeight="1" thickTop="1" thickBot="1" x14ac:dyDescent="0.5">
      <c r="A209" s="559" t="s">
        <v>230</v>
      </c>
      <c r="B209" s="559"/>
      <c r="C209" s="435" t="s">
        <v>219</v>
      </c>
      <c r="D209" s="451">
        <v>1.2999999999999999E-3</v>
      </c>
      <c r="E209" s="372"/>
      <c r="F209" s="372"/>
      <c r="G209" s="449"/>
      <c r="H209" s="509"/>
      <c r="I209" s="429"/>
      <c r="J209" s="371"/>
    </row>
    <row r="210" spans="1:10" ht="15" thickTop="1" thickBot="1" x14ac:dyDescent="0.5">
      <c r="A210" s="559" t="s">
        <v>229</v>
      </c>
      <c r="B210" s="559"/>
      <c r="C210" s="435" t="s">
        <v>219</v>
      </c>
      <c r="D210" s="451">
        <v>5.9999999999999995E-4</v>
      </c>
      <c r="E210" s="372"/>
      <c r="F210" s="372"/>
      <c r="G210" s="449"/>
      <c r="H210" s="509"/>
      <c r="I210" s="429"/>
      <c r="J210" s="371"/>
    </row>
    <row r="211" spans="1:10" ht="15" thickTop="1" thickBot="1" x14ac:dyDescent="0.5">
      <c r="A211" s="559" t="s">
        <v>228</v>
      </c>
      <c r="B211" s="559"/>
      <c r="C211" s="435" t="s">
        <v>219</v>
      </c>
      <c r="D211" s="450">
        <v>1E-4</v>
      </c>
      <c r="E211" s="372"/>
      <c r="F211" s="372"/>
      <c r="G211" s="449"/>
      <c r="H211" s="509"/>
      <c r="I211" s="429"/>
      <c r="J211" s="371"/>
    </row>
    <row r="212" spans="1:10" ht="15" thickTop="1" thickBot="1" x14ac:dyDescent="0.5">
      <c r="A212" s="559" t="s">
        <v>227</v>
      </c>
      <c r="B212" s="560"/>
      <c r="C212" s="452" t="s">
        <v>219</v>
      </c>
      <c r="D212" s="451">
        <v>-2.0999999999999999E-3</v>
      </c>
      <c r="E212" s="451"/>
      <c r="F212" s="372"/>
      <c r="G212" s="449"/>
      <c r="H212" s="509"/>
      <c r="I212" s="429"/>
      <c r="J212" s="371"/>
    </row>
    <row r="213" spans="1:10" ht="23.25" customHeight="1" thickTop="1" thickBot="1" x14ac:dyDescent="0.5">
      <c r="A213" s="559" t="s">
        <v>225</v>
      </c>
      <c r="B213" s="559"/>
      <c r="C213" s="435" t="s">
        <v>219</v>
      </c>
      <c r="D213" s="451">
        <v>-1.9E-3</v>
      </c>
      <c r="E213" s="372"/>
      <c r="F213" s="372"/>
      <c r="G213" s="449"/>
      <c r="H213" s="509"/>
      <c r="I213" s="429"/>
      <c r="J213" s="371"/>
    </row>
    <row r="214" spans="1:10" ht="15" thickTop="1" thickBot="1" x14ac:dyDescent="0.5">
      <c r="A214" s="559" t="s">
        <v>226</v>
      </c>
      <c r="B214" s="559"/>
      <c r="C214" s="435" t="s">
        <v>219</v>
      </c>
      <c r="D214" s="450">
        <v>2.9999999999999997E-4</v>
      </c>
      <c r="E214" s="372"/>
      <c r="F214" s="372"/>
      <c r="G214" s="449"/>
      <c r="H214" s="509"/>
      <c r="I214" s="429"/>
      <c r="J214" s="371"/>
    </row>
    <row r="215" spans="1:10" ht="15" thickTop="1" thickBot="1" x14ac:dyDescent="0.5">
      <c r="A215" s="556" t="s">
        <v>224</v>
      </c>
      <c r="B215" s="556"/>
      <c r="C215" s="435" t="s">
        <v>219</v>
      </c>
      <c r="D215" s="450">
        <v>6.7000000000000002E-3</v>
      </c>
      <c r="E215" s="372"/>
      <c r="F215" s="372"/>
      <c r="G215" s="449"/>
      <c r="H215" s="512"/>
      <c r="I215" s="429"/>
      <c r="J215" s="371"/>
    </row>
    <row r="216" spans="1:10" ht="15" thickTop="1" thickBot="1" x14ac:dyDescent="0.5">
      <c r="A216" s="556" t="s">
        <v>223</v>
      </c>
      <c r="B216" s="556"/>
      <c r="C216" s="435" t="s">
        <v>219</v>
      </c>
      <c r="D216" s="450">
        <v>6.4999999999999997E-3</v>
      </c>
      <c r="E216" s="372"/>
      <c r="F216" s="372"/>
      <c r="G216" s="449"/>
      <c r="H216" s="510"/>
      <c r="I216" s="429"/>
      <c r="J216" s="371"/>
    </row>
    <row r="217" spans="1:10" ht="14.65" thickTop="1" x14ac:dyDescent="0.45">
      <c r="A217" s="432"/>
      <c r="B217" s="432"/>
      <c r="C217" s="432"/>
      <c r="D217" s="431"/>
      <c r="E217" s="372"/>
      <c r="F217" s="372"/>
      <c r="G217" s="431"/>
      <c r="H217" s="510"/>
      <c r="I217" s="429"/>
      <c r="J217" s="371"/>
    </row>
    <row r="218" spans="1:10" ht="14.25" x14ac:dyDescent="0.45">
      <c r="A218" s="367" t="s">
        <v>222</v>
      </c>
      <c r="B218" s="432"/>
      <c r="C218" s="432"/>
      <c r="D218" s="431"/>
      <c r="E218" s="372"/>
      <c r="F218" s="372"/>
      <c r="G218" s="431"/>
      <c r="H218" s="509"/>
      <c r="I218" s="429"/>
      <c r="J218" s="371"/>
    </row>
    <row r="219" spans="1:10" ht="14.65" thickBot="1" x14ac:dyDescent="0.5">
      <c r="A219" s="540" t="s">
        <v>221</v>
      </c>
      <c r="B219" s="541"/>
      <c r="C219" s="448" t="s">
        <v>219</v>
      </c>
      <c r="D219" s="446">
        <v>3.2000000000000002E-3</v>
      </c>
      <c r="E219" s="372"/>
      <c r="F219" s="372"/>
      <c r="G219" s="442"/>
      <c r="H219" s="509"/>
      <c r="I219" s="372"/>
      <c r="J219" s="371"/>
    </row>
    <row r="220" spans="1:10" ht="15" thickTop="1" thickBot="1" x14ac:dyDescent="0.5">
      <c r="A220" s="540" t="s">
        <v>220</v>
      </c>
      <c r="B220" s="541"/>
      <c r="C220" s="426" t="s">
        <v>219</v>
      </c>
      <c r="D220" s="446">
        <v>2.9999999999999997E-4</v>
      </c>
      <c r="E220" s="372"/>
      <c r="F220" s="372"/>
      <c r="G220" s="442"/>
      <c r="H220" s="509"/>
      <c r="I220" s="372"/>
      <c r="J220" s="371"/>
    </row>
    <row r="221" spans="1:10" ht="15" thickTop="1" thickBot="1" x14ac:dyDescent="0.5">
      <c r="A221" s="443" t="s">
        <v>256</v>
      </c>
      <c r="B221" s="447"/>
      <c r="C221" s="426" t="s">
        <v>219</v>
      </c>
      <c r="D221" s="446">
        <v>4.0000000000000002E-4</v>
      </c>
      <c r="E221" s="372"/>
      <c r="F221" s="372"/>
      <c r="G221" s="442"/>
      <c r="H221" s="509"/>
      <c r="I221" s="372"/>
      <c r="J221" s="371"/>
    </row>
    <row r="222" spans="1:10" ht="15" thickTop="1" thickBot="1" x14ac:dyDescent="0.5">
      <c r="A222" s="540" t="s">
        <v>218</v>
      </c>
      <c r="B222" s="541"/>
      <c r="C222" s="445" t="s">
        <v>101</v>
      </c>
      <c r="D222" s="444">
        <v>0.25</v>
      </c>
      <c r="E222" s="372"/>
      <c r="F222" s="372"/>
      <c r="G222" s="442"/>
      <c r="H222" s="509"/>
      <c r="I222" s="372"/>
      <c r="J222" s="371"/>
    </row>
    <row r="223" spans="1:10" ht="14.65" thickTop="1" x14ac:dyDescent="0.45">
      <c r="A223" s="443"/>
      <c r="B223" s="436"/>
      <c r="C223" s="436"/>
      <c r="D223" s="436"/>
      <c r="E223" s="372"/>
      <c r="F223" s="372"/>
      <c r="G223" s="442"/>
      <c r="H223" s="509"/>
      <c r="I223" s="372"/>
      <c r="J223" s="371"/>
    </row>
    <row r="224" spans="1:10" ht="17.649999999999999" x14ac:dyDescent="0.45">
      <c r="A224" s="557" t="s">
        <v>236</v>
      </c>
      <c r="B224" s="557"/>
      <c r="C224" s="557"/>
      <c r="D224" s="558"/>
      <c r="E224" s="441"/>
      <c r="F224" s="441"/>
      <c r="G224" s="441"/>
      <c r="H224" s="509"/>
      <c r="I224" s="441"/>
      <c r="J224" s="371"/>
    </row>
    <row r="225" spans="1:10" ht="14.25" x14ac:dyDescent="0.45">
      <c r="A225" s="440"/>
      <c r="B225" s="440"/>
      <c r="C225" s="440"/>
      <c r="D225" s="439"/>
      <c r="E225" s="438"/>
      <c r="F225" s="438"/>
      <c r="G225" s="438"/>
      <c r="H225" s="509"/>
      <c r="I225" s="438"/>
      <c r="J225" s="437"/>
    </row>
    <row r="226" spans="1:10" ht="32.25" customHeight="1" x14ac:dyDescent="0.45">
      <c r="A226" s="554" t="s">
        <v>235</v>
      </c>
      <c r="B226" s="554"/>
      <c r="C226" s="554"/>
      <c r="D226" s="555"/>
      <c r="E226" s="372"/>
      <c r="F226" s="372"/>
      <c r="G226" s="372"/>
      <c r="H226" s="509"/>
      <c r="I226" s="372"/>
      <c r="J226" s="371"/>
    </row>
    <row r="227" spans="1:10" ht="14.25" x14ac:dyDescent="0.45">
      <c r="A227" s="367" t="s">
        <v>155</v>
      </c>
      <c r="B227" s="432"/>
      <c r="C227" s="432"/>
      <c r="D227" s="431"/>
      <c r="E227" s="430"/>
      <c r="F227" s="430"/>
      <c r="G227" s="430"/>
      <c r="H227" s="358"/>
      <c r="I227" s="430"/>
      <c r="J227" s="371"/>
    </row>
    <row r="228" spans="1:10" ht="14.25" x14ac:dyDescent="0.45">
      <c r="A228" s="432"/>
      <c r="B228" s="432"/>
      <c r="C228" s="432"/>
      <c r="D228" s="431"/>
      <c r="E228" s="430"/>
      <c r="F228" s="430"/>
      <c r="G228" s="430"/>
      <c r="H228" s="358"/>
      <c r="I228" s="430"/>
      <c r="J228" s="371"/>
    </row>
    <row r="229" spans="1:10" ht="38.25" customHeight="1" x14ac:dyDescent="0.45">
      <c r="A229" s="554" t="s">
        <v>183</v>
      </c>
      <c r="B229" s="554"/>
      <c r="C229" s="554"/>
      <c r="D229" s="555"/>
      <c r="E229" s="372"/>
      <c r="F229" s="372"/>
      <c r="G229" s="372"/>
      <c r="H229" s="509"/>
      <c r="I229" s="372"/>
      <c r="J229" s="371"/>
    </row>
    <row r="230" spans="1:10" ht="50.25" customHeight="1" x14ac:dyDescent="0.45">
      <c r="A230" s="554" t="s">
        <v>182</v>
      </c>
      <c r="B230" s="554"/>
      <c r="C230" s="554"/>
      <c r="D230" s="555"/>
      <c r="E230" s="372"/>
      <c r="F230" s="372"/>
      <c r="G230" s="372"/>
      <c r="H230" s="509"/>
      <c r="I230" s="372"/>
      <c r="J230" s="371"/>
    </row>
    <row r="231" spans="1:10" ht="49.5" customHeight="1" x14ac:dyDescent="0.45">
      <c r="A231" s="554" t="s">
        <v>232</v>
      </c>
      <c r="B231" s="554"/>
      <c r="C231" s="554"/>
      <c r="D231" s="555"/>
      <c r="E231" s="372"/>
      <c r="F231" s="372"/>
      <c r="G231" s="372"/>
      <c r="H231" s="509"/>
      <c r="I231" s="429"/>
      <c r="J231" s="371"/>
    </row>
    <row r="232" spans="1:10" ht="39" customHeight="1" x14ac:dyDescent="0.45">
      <c r="A232" s="554" t="s">
        <v>180</v>
      </c>
      <c r="B232" s="554"/>
      <c r="C232" s="554"/>
      <c r="D232" s="555"/>
      <c r="E232" s="372"/>
      <c r="F232" s="372"/>
      <c r="G232" s="372"/>
      <c r="H232" s="509"/>
      <c r="I232" s="429"/>
      <c r="J232" s="371"/>
    </row>
    <row r="233" spans="1:10" ht="14.25" x14ac:dyDescent="0.45">
      <c r="A233" s="437"/>
      <c r="B233" s="437"/>
      <c r="C233" s="437"/>
      <c r="D233" s="436"/>
      <c r="E233" s="372"/>
      <c r="F233" s="372"/>
      <c r="G233" s="436"/>
      <c r="H233" s="509"/>
      <c r="I233" s="429"/>
      <c r="J233" s="371"/>
    </row>
    <row r="234" spans="1:10" ht="14.25" x14ac:dyDescent="0.45">
      <c r="A234" s="367" t="s">
        <v>215</v>
      </c>
      <c r="B234" s="432"/>
      <c r="C234" s="432"/>
      <c r="D234" s="431"/>
      <c r="E234" s="372"/>
      <c r="F234" s="372"/>
      <c r="G234" s="430"/>
      <c r="H234" s="509"/>
      <c r="I234" s="429"/>
      <c r="J234" s="371"/>
    </row>
    <row r="235" spans="1:10" ht="14.25" x14ac:dyDescent="0.45">
      <c r="A235" s="367"/>
      <c r="B235" s="432"/>
      <c r="C235" s="432"/>
      <c r="D235" s="431"/>
      <c r="E235" s="372"/>
      <c r="F235" s="372"/>
      <c r="G235" s="430"/>
      <c r="H235" s="509"/>
      <c r="I235" s="429"/>
      <c r="J235" s="371"/>
    </row>
    <row r="236" spans="1:10" ht="14.65" thickBot="1" x14ac:dyDescent="0.5">
      <c r="A236" s="556" t="s">
        <v>231</v>
      </c>
      <c r="B236" s="556"/>
      <c r="C236" s="435" t="s">
        <v>101</v>
      </c>
      <c r="D236" s="434">
        <v>5.5541</v>
      </c>
      <c r="E236" s="372"/>
      <c r="F236" s="372"/>
      <c r="G236" s="433"/>
      <c r="H236" s="510"/>
      <c r="I236" s="429"/>
      <c r="J236" s="371"/>
    </row>
    <row r="237" spans="1:10" ht="15" thickTop="1" thickBot="1" x14ac:dyDescent="0.5">
      <c r="A237" s="556" t="s">
        <v>14</v>
      </c>
      <c r="B237" s="556"/>
      <c r="C237" s="435" t="s">
        <v>211</v>
      </c>
      <c r="D237" s="450">
        <v>7.9340999999999999</v>
      </c>
      <c r="E237" s="372"/>
      <c r="F237" s="372"/>
      <c r="G237" s="449"/>
      <c r="H237" s="510"/>
      <c r="I237" s="429"/>
      <c r="J237" s="371"/>
    </row>
    <row r="238" spans="1:10" ht="15" thickTop="1" thickBot="1" x14ac:dyDescent="0.5">
      <c r="A238" s="559" t="s">
        <v>229</v>
      </c>
      <c r="B238" s="559"/>
      <c r="C238" s="435" t="s">
        <v>211</v>
      </c>
      <c r="D238" s="451">
        <v>0.21460000000000001</v>
      </c>
      <c r="E238" s="372"/>
      <c r="F238" s="372"/>
      <c r="G238" s="449"/>
      <c r="H238" s="510"/>
      <c r="I238" s="429"/>
      <c r="J238" s="371"/>
    </row>
    <row r="239" spans="1:10" ht="15" thickTop="1" thickBot="1" x14ac:dyDescent="0.5">
      <c r="A239" s="559" t="s">
        <v>228</v>
      </c>
      <c r="B239" s="559"/>
      <c r="C239" s="435" t="s">
        <v>211</v>
      </c>
      <c r="D239" s="450">
        <v>2.3E-2</v>
      </c>
      <c r="E239" s="372"/>
      <c r="F239" s="372"/>
      <c r="G239" s="449"/>
      <c r="H239" s="510"/>
      <c r="I239" s="429"/>
      <c r="J239" s="371"/>
    </row>
    <row r="240" spans="1:10" ht="15" thickTop="1" thickBot="1" x14ac:dyDescent="0.5">
      <c r="A240" s="559" t="s">
        <v>227</v>
      </c>
      <c r="B240" s="559"/>
      <c r="C240" s="435" t="s">
        <v>211</v>
      </c>
      <c r="D240" s="451">
        <v>-0.70689999999999997</v>
      </c>
      <c r="E240" s="372"/>
      <c r="F240" s="372"/>
      <c r="G240" s="449"/>
      <c r="H240" s="510"/>
      <c r="I240" s="429"/>
      <c r="J240" s="371"/>
    </row>
    <row r="241" spans="1:10" ht="15" thickTop="1" thickBot="1" x14ac:dyDescent="0.5">
      <c r="A241" s="559" t="s">
        <v>226</v>
      </c>
      <c r="B241" s="559"/>
      <c r="C241" s="435" t="s">
        <v>211</v>
      </c>
      <c r="D241" s="450">
        <v>9.8299999999999998E-2</v>
      </c>
      <c r="E241" s="372"/>
      <c r="F241" s="372"/>
      <c r="G241" s="449"/>
      <c r="H241" s="510"/>
      <c r="I241" s="429"/>
      <c r="J241" s="371"/>
    </row>
    <row r="242" spans="1:10" ht="15" thickTop="1" thickBot="1" x14ac:dyDescent="0.5">
      <c r="A242" s="556" t="s">
        <v>224</v>
      </c>
      <c r="B242" s="556"/>
      <c r="C242" s="435" t="s">
        <v>211</v>
      </c>
      <c r="D242" s="450">
        <v>1.6787000000000001</v>
      </c>
      <c r="E242" s="372"/>
      <c r="F242" s="372"/>
      <c r="G242" s="449"/>
      <c r="H242" s="510"/>
      <c r="I242" s="429"/>
      <c r="J242" s="371"/>
    </row>
    <row r="243" spans="1:10" ht="15" thickTop="1" thickBot="1" x14ac:dyDescent="0.5">
      <c r="A243" s="556" t="s">
        <v>223</v>
      </c>
      <c r="B243" s="556"/>
      <c r="C243" s="435" t="s">
        <v>211</v>
      </c>
      <c r="D243" s="450">
        <v>2.6722000000000001</v>
      </c>
      <c r="E243" s="372"/>
      <c r="F243" s="372"/>
      <c r="G243" s="449"/>
      <c r="H243" s="509"/>
      <c r="I243" s="429"/>
      <c r="J243" s="371"/>
    </row>
    <row r="244" spans="1:10" ht="14.65" thickTop="1" x14ac:dyDescent="0.45">
      <c r="A244" s="432"/>
      <c r="B244" s="432"/>
      <c r="C244" s="432"/>
      <c r="D244" s="431"/>
      <c r="E244" s="372"/>
      <c r="F244" s="372"/>
      <c r="G244" s="431"/>
      <c r="H244" s="509"/>
      <c r="I244" s="429"/>
      <c r="J244" s="371"/>
    </row>
    <row r="245" spans="1:10" ht="14.25" x14ac:dyDescent="0.45">
      <c r="A245" s="367" t="s">
        <v>222</v>
      </c>
      <c r="B245" s="432"/>
      <c r="C245" s="432"/>
      <c r="D245" s="431"/>
      <c r="E245" s="372"/>
      <c r="F245" s="372"/>
      <c r="G245" s="431"/>
      <c r="H245" s="509"/>
      <c r="I245" s="429"/>
      <c r="J245" s="371"/>
    </row>
    <row r="246" spans="1:10" ht="14.65" thickBot="1" x14ac:dyDescent="0.5">
      <c r="A246" s="540" t="s">
        <v>221</v>
      </c>
      <c r="B246" s="541"/>
      <c r="C246" s="448" t="s">
        <v>219</v>
      </c>
      <c r="D246" s="446">
        <v>3.2000000000000002E-3</v>
      </c>
      <c r="E246" s="372"/>
      <c r="F246" s="372"/>
      <c r="G246" s="442"/>
      <c r="H246" s="509"/>
      <c r="I246" s="372"/>
      <c r="J246" s="371"/>
    </row>
    <row r="247" spans="1:10" ht="15" thickTop="1" thickBot="1" x14ac:dyDescent="0.5">
      <c r="A247" s="540" t="s">
        <v>220</v>
      </c>
      <c r="B247" s="541"/>
      <c r="C247" s="426" t="s">
        <v>219</v>
      </c>
      <c r="D247" s="446">
        <v>2.9999999999999997E-4</v>
      </c>
      <c r="E247" s="372"/>
      <c r="F247" s="372"/>
      <c r="G247" s="442"/>
      <c r="H247" s="509"/>
      <c r="I247" s="372"/>
      <c r="J247" s="371"/>
    </row>
    <row r="248" spans="1:10" ht="15" thickTop="1" thickBot="1" x14ac:dyDescent="0.5">
      <c r="A248" s="443" t="s">
        <v>256</v>
      </c>
      <c r="B248" s="447"/>
      <c r="C248" s="426" t="s">
        <v>219</v>
      </c>
      <c r="D248" s="446">
        <v>4.0000000000000002E-4</v>
      </c>
      <c r="E248" s="372"/>
      <c r="F248" s="372"/>
      <c r="G248" s="442"/>
      <c r="H248" s="509"/>
      <c r="I248" s="372"/>
      <c r="J248" s="371"/>
    </row>
    <row r="249" spans="1:10" ht="15" thickTop="1" thickBot="1" x14ac:dyDescent="0.5">
      <c r="A249" s="540" t="s">
        <v>218</v>
      </c>
      <c r="B249" s="541"/>
      <c r="C249" s="445" t="s">
        <v>101</v>
      </c>
      <c r="D249" s="444">
        <v>0.25</v>
      </c>
      <c r="E249" s="372"/>
      <c r="F249" s="372"/>
      <c r="G249" s="442"/>
      <c r="H249" s="509"/>
      <c r="I249" s="372"/>
      <c r="J249" s="371"/>
    </row>
    <row r="250" spans="1:10" ht="14.65" thickTop="1" x14ac:dyDescent="0.45">
      <c r="A250" s="443"/>
      <c r="B250" s="436"/>
      <c r="C250" s="436"/>
      <c r="D250" s="436"/>
      <c r="E250" s="372"/>
      <c r="F250" s="372"/>
      <c r="G250" s="442"/>
      <c r="H250" s="509"/>
      <c r="I250" s="372"/>
      <c r="J250" s="371"/>
    </row>
    <row r="251" spans="1:10" ht="17.649999999999999" x14ac:dyDescent="0.45">
      <c r="A251" s="557" t="s">
        <v>234</v>
      </c>
      <c r="B251" s="557"/>
      <c r="C251" s="557"/>
      <c r="D251" s="558"/>
      <c r="E251" s="441"/>
      <c r="F251" s="441"/>
      <c r="G251" s="441"/>
      <c r="H251" s="509"/>
      <c r="I251" s="441"/>
      <c r="J251" s="371"/>
    </row>
    <row r="252" spans="1:10" ht="14.25" x14ac:dyDescent="0.45">
      <c r="A252" s="440"/>
      <c r="B252" s="440"/>
      <c r="C252" s="440"/>
      <c r="D252" s="439"/>
      <c r="E252" s="438"/>
      <c r="F252" s="438"/>
      <c r="G252" s="438"/>
      <c r="H252" s="358"/>
      <c r="I252" s="438"/>
      <c r="J252" s="437"/>
    </row>
    <row r="253" spans="1:10" ht="66" customHeight="1" x14ac:dyDescent="0.45">
      <c r="A253" s="554" t="s">
        <v>233</v>
      </c>
      <c r="B253" s="554"/>
      <c r="C253" s="554"/>
      <c r="D253" s="555"/>
      <c r="E253" s="372"/>
      <c r="F253" s="372"/>
      <c r="G253" s="372"/>
      <c r="H253" s="358"/>
      <c r="I253" s="372"/>
      <c r="J253" s="371"/>
    </row>
    <row r="254" spans="1:10" ht="14.25" x14ac:dyDescent="0.45">
      <c r="A254" s="367" t="s">
        <v>155</v>
      </c>
      <c r="B254" s="432"/>
      <c r="C254" s="432"/>
      <c r="D254" s="431"/>
      <c r="E254" s="430"/>
      <c r="F254" s="430"/>
      <c r="G254" s="430"/>
      <c r="H254" s="431"/>
      <c r="I254" s="430"/>
      <c r="J254" s="371"/>
    </row>
    <row r="255" spans="1:10" ht="14.25" x14ac:dyDescent="0.45">
      <c r="A255" s="432"/>
      <c r="B255" s="432"/>
      <c r="C255" s="432"/>
      <c r="D255" s="431"/>
      <c r="E255" s="430"/>
      <c r="F255" s="430"/>
      <c r="G255" s="430"/>
      <c r="H255" s="431"/>
      <c r="I255" s="430"/>
      <c r="J255" s="371"/>
    </row>
    <row r="256" spans="1:10" ht="39" customHeight="1" x14ac:dyDescent="0.45">
      <c r="A256" s="554" t="s">
        <v>183</v>
      </c>
      <c r="B256" s="554"/>
      <c r="C256" s="554"/>
      <c r="D256" s="555"/>
      <c r="E256" s="372"/>
      <c r="F256" s="372"/>
      <c r="G256" s="372"/>
      <c r="H256" s="431"/>
      <c r="I256" s="372"/>
      <c r="J256" s="371"/>
    </row>
    <row r="257" spans="1:10" ht="48.75" customHeight="1" x14ac:dyDescent="0.45">
      <c r="A257" s="554" t="s">
        <v>182</v>
      </c>
      <c r="B257" s="554"/>
      <c r="C257" s="554"/>
      <c r="D257" s="555"/>
      <c r="E257" s="372"/>
      <c r="F257" s="372"/>
      <c r="G257" s="372"/>
      <c r="H257" s="431"/>
      <c r="I257" s="372"/>
      <c r="J257" s="371"/>
    </row>
    <row r="258" spans="1:10" ht="48.75" customHeight="1" x14ac:dyDescent="0.45">
      <c r="A258" s="554" t="s">
        <v>232</v>
      </c>
      <c r="B258" s="554"/>
      <c r="C258" s="554"/>
      <c r="D258" s="555"/>
      <c r="E258" s="372"/>
      <c r="F258" s="372"/>
      <c r="G258" s="372"/>
      <c r="H258" s="431"/>
      <c r="I258" s="429"/>
      <c r="J258" s="371"/>
    </row>
    <row r="259" spans="1:10" ht="37.5" customHeight="1" x14ac:dyDescent="0.45">
      <c r="A259" s="554" t="s">
        <v>180</v>
      </c>
      <c r="B259" s="554"/>
      <c r="C259" s="554"/>
      <c r="D259" s="555"/>
      <c r="E259" s="372"/>
      <c r="F259" s="372"/>
      <c r="G259" s="372"/>
      <c r="H259" s="431"/>
      <c r="I259" s="429"/>
      <c r="J259" s="371"/>
    </row>
    <row r="260" spans="1:10" ht="14.25" x14ac:dyDescent="0.45">
      <c r="A260" s="437"/>
      <c r="B260" s="437"/>
      <c r="C260" s="437"/>
      <c r="D260" s="436"/>
      <c r="E260" s="372"/>
      <c r="F260" s="372"/>
      <c r="G260" s="436"/>
      <c r="H260" s="431"/>
      <c r="I260" s="429"/>
      <c r="J260" s="371"/>
    </row>
    <row r="261" spans="1:10" ht="14.25" x14ac:dyDescent="0.45">
      <c r="A261" s="367" t="s">
        <v>215</v>
      </c>
      <c r="B261" s="432"/>
      <c r="C261" s="432"/>
      <c r="D261" s="431"/>
      <c r="E261" s="372"/>
      <c r="F261" s="372"/>
      <c r="G261" s="430"/>
      <c r="H261" s="436"/>
      <c r="I261" s="429"/>
      <c r="J261" s="371"/>
    </row>
    <row r="262" spans="1:10" ht="14.25" x14ac:dyDescent="0.45">
      <c r="A262" s="367"/>
      <c r="B262" s="432"/>
      <c r="C262" s="432"/>
      <c r="D262" s="431"/>
      <c r="E262" s="372"/>
      <c r="F262" s="372"/>
      <c r="G262" s="430"/>
      <c r="H262" s="436"/>
      <c r="I262" s="429"/>
      <c r="J262" s="371"/>
    </row>
    <row r="263" spans="1:10" ht="14.65" thickBot="1" x14ac:dyDescent="0.5">
      <c r="A263" s="556" t="s">
        <v>231</v>
      </c>
      <c r="B263" s="556"/>
      <c r="C263" s="435" t="s">
        <v>101</v>
      </c>
      <c r="D263" s="434">
        <v>1.9858</v>
      </c>
      <c r="E263" s="372"/>
      <c r="F263" s="372"/>
      <c r="G263" s="433"/>
      <c r="H263" s="436"/>
      <c r="I263" s="429"/>
      <c r="J263" s="371"/>
    </row>
    <row r="264" spans="1:10" ht="15" thickTop="1" thickBot="1" x14ac:dyDescent="0.5">
      <c r="A264" s="556" t="s">
        <v>14</v>
      </c>
      <c r="B264" s="556"/>
      <c r="C264" s="435" t="s">
        <v>211</v>
      </c>
      <c r="D264" s="450">
        <v>30.683299999999999</v>
      </c>
      <c r="E264" s="372"/>
      <c r="F264" s="372"/>
      <c r="G264" s="449"/>
      <c r="H264" s="436"/>
      <c r="I264" s="429"/>
      <c r="J264" s="371"/>
    </row>
    <row r="265" spans="1:10" ht="24" customHeight="1" thickTop="1" thickBot="1" x14ac:dyDescent="0.5">
      <c r="A265" s="559" t="s">
        <v>230</v>
      </c>
      <c r="B265" s="559"/>
      <c r="C265" s="435" t="s">
        <v>211</v>
      </c>
      <c r="D265" s="451">
        <v>0.48209999999999997</v>
      </c>
      <c r="E265" s="372"/>
      <c r="F265" s="372"/>
      <c r="G265" s="449"/>
      <c r="H265" s="436"/>
      <c r="I265" s="429"/>
      <c r="J265" s="371"/>
    </row>
    <row r="266" spans="1:10" ht="15" thickTop="1" thickBot="1" x14ac:dyDescent="0.5">
      <c r="A266" s="559" t="s">
        <v>229</v>
      </c>
      <c r="B266" s="559"/>
      <c r="C266" s="435" t="s">
        <v>211</v>
      </c>
      <c r="D266" s="451">
        <v>0.2248</v>
      </c>
      <c r="E266" s="372"/>
      <c r="F266" s="372"/>
      <c r="G266" s="449"/>
      <c r="H266" s="436"/>
      <c r="I266" s="429"/>
      <c r="J266" s="371"/>
    </row>
    <row r="267" spans="1:10" ht="23.25" customHeight="1" thickTop="1" thickBot="1" x14ac:dyDescent="0.5">
      <c r="A267" s="559" t="s">
        <v>228</v>
      </c>
      <c r="B267" s="559"/>
      <c r="C267" s="435" t="s">
        <v>211</v>
      </c>
      <c r="D267" s="450">
        <v>2.4199999999999999E-2</v>
      </c>
      <c r="E267" s="372"/>
      <c r="F267" s="372"/>
      <c r="G267" s="449"/>
      <c r="H267" s="436"/>
      <c r="I267" s="429"/>
      <c r="J267" s="371"/>
    </row>
    <row r="268" spans="1:10" ht="15" thickTop="1" thickBot="1" x14ac:dyDescent="0.5">
      <c r="A268" s="559" t="s">
        <v>227</v>
      </c>
      <c r="B268" s="559"/>
      <c r="C268" s="435" t="s">
        <v>211</v>
      </c>
      <c r="D268" s="451">
        <v>-0.75700000000000001</v>
      </c>
      <c r="E268" s="372"/>
      <c r="F268" s="372"/>
      <c r="G268" s="449"/>
      <c r="H268" s="513"/>
      <c r="I268" s="429"/>
      <c r="J268" s="371"/>
    </row>
    <row r="269" spans="1:10" ht="15" thickTop="1" thickBot="1" x14ac:dyDescent="0.5">
      <c r="A269" s="559" t="s">
        <v>226</v>
      </c>
      <c r="B269" s="559"/>
      <c r="C269" s="435" t="s">
        <v>211</v>
      </c>
      <c r="D269" s="450">
        <v>0.1053</v>
      </c>
      <c r="E269" s="372"/>
      <c r="F269" s="372"/>
      <c r="G269" s="449"/>
      <c r="H269" s="510"/>
      <c r="I269" s="429"/>
      <c r="J269" s="371"/>
    </row>
    <row r="270" spans="1:10" ht="27.75" customHeight="1" thickTop="1" thickBot="1" x14ac:dyDescent="0.5">
      <c r="A270" s="559" t="s">
        <v>225</v>
      </c>
      <c r="B270" s="559"/>
      <c r="C270" s="435" t="s">
        <v>211</v>
      </c>
      <c r="D270" s="451">
        <v>-1.9E-3</v>
      </c>
      <c r="E270" s="372"/>
      <c r="F270" s="372"/>
      <c r="G270" s="449"/>
      <c r="H270" s="436"/>
      <c r="I270" s="429"/>
      <c r="J270" s="371"/>
    </row>
    <row r="271" spans="1:10" ht="15" thickTop="1" thickBot="1" x14ac:dyDescent="0.5">
      <c r="A271" s="556" t="s">
        <v>224</v>
      </c>
      <c r="B271" s="556"/>
      <c r="C271" s="435" t="s">
        <v>211</v>
      </c>
      <c r="D271" s="450">
        <v>1.6503000000000001</v>
      </c>
      <c r="E271" s="372"/>
      <c r="F271" s="372"/>
      <c r="G271" s="449"/>
      <c r="H271" s="436"/>
      <c r="I271" s="429"/>
      <c r="J271" s="371"/>
    </row>
    <row r="272" spans="1:10" ht="15" thickTop="1" thickBot="1" x14ac:dyDescent="0.5">
      <c r="A272" s="556" t="s">
        <v>223</v>
      </c>
      <c r="B272" s="556"/>
      <c r="C272" s="435" t="s">
        <v>211</v>
      </c>
      <c r="D272" s="450">
        <v>2.6269999999999998</v>
      </c>
      <c r="E272" s="372"/>
      <c r="F272" s="372"/>
      <c r="G272" s="449"/>
      <c r="H272" s="436"/>
      <c r="I272" s="429"/>
      <c r="J272" s="371"/>
    </row>
    <row r="273" spans="1:10" ht="14.65" thickTop="1" x14ac:dyDescent="0.45">
      <c r="A273" s="367" t="s">
        <v>222</v>
      </c>
      <c r="B273" s="432"/>
      <c r="C273" s="432"/>
      <c r="D273" s="431"/>
      <c r="E273" s="372"/>
      <c r="F273" s="372"/>
      <c r="G273" s="431"/>
      <c r="H273" s="431"/>
      <c r="I273" s="429"/>
      <c r="J273" s="371"/>
    </row>
    <row r="274" spans="1:10" ht="14.65" thickBot="1" x14ac:dyDescent="0.5">
      <c r="A274" s="540" t="s">
        <v>221</v>
      </c>
      <c r="B274" s="541"/>
      <c r="C274" s="448" t="s">
        <v>219</v>
      </c>
      <c r="D274" s="446">
        <v>3.2000000000000002E-3</v>
      </c>
      <c r="E274" s="372"/>
      <c r="F274" s="372"/>
      <c r="G274" s="442"/>
      <c r="H274" s="431"/>
      <c r="I274" s="372"/>
      <c r="J274" s="371"/>
    </row>
    <row r="275" spans="1:10" ht="15" thickTop="1" thickBot="1" x14ac:dyDescent="0.5">
      <c r="A275" s="540" t="s">
        <v>220</v>
      </c>
      <c r="B275" s="541"/>
      <c r="C275" s="426" t="s">
        <v>219</v>
      </c>
      <c r="D275" s="446">
        <v>2.9999999999999997E-4</v>
      </c>
      <c r="E275" s="372"/>
      <c r="F275" s="372"/>
      <c r="G275" s="442"/>
      <c r="H275" s="431"/>
      <c r="I275" s="372"/>
      <c r="J275" s="371"/>
    </row>
    <row r="276" spans="1:10" ht="15" thickTop="1" thickBot="1" x14ac:dyDescent="0.5">
      <c r="A276" s="443" t="s">
        <v>256</v>
      </c>
      <c r="B276" s="447"/>
      <c r="C276" s="426" t="s">
        <v>219</v>
      </c>
      <c r="D276" s="446">
        <v>4.0000000000000002E-4</v>
      </c>
      <c r="E276" s="372"/>
      <c r="F276" s="372"/>
      <c r="G276" s="442"/>
      <c r="H276" s="431"/>
      <c r="I276" s="372"/>
      <c r="J276" s="371"/>
    </row>
    <row r="277" spans="1:10" ht="15" thickTop="1" thickBot="1" x14ac:dyDescent="0.5">
      <c r="A277" s="540" t="s">
        <v>218</v>
      </c>
      <c r="B277" s="541"/>
      <c r="C277" s="445" t="s">
        <v>101</v>
      </c>
      <c r="D277" s="444">
        <v>0.25</v>
      </c>
      <c r="E277" s="372"/>
      <c r="F277" s="372"/>
      <c r="G277" s="442"/>
      <c r="H277" s="431"/>
      <c r="I277" s="372"/>
      <c r="J277" s="371"/>
    </row>
    <row r="278" spans="1:10" ht="14.65" thickTop="1" x14ac:dyDescent="0.45">
      <c r="A278" s="443"/>
      <c r="B278" s="436"/>
      <c r="C278" s="436"/>
      <c r="D278" s="436"/>
      <c r="E278" s="372"/>
      <c r="F278" s="372"/>
      <c r="G278" s="442"/>
      <c r="H278" s="358"/>
      <c r="I278" s="372"/>
      <c r="J278" s="371"/>
    </row>
    <row r="279" spans="1:10" ht="17.649999999999999" x14ac:dyDescent="0.45">
      <c r="A279" s="557" t="s">
        <v>217</v>
      </c>
      <c r="B279" s="557"/>
      <c r="C279" s="557"/>
      <c r="D279" s="558"/>
      <c r="E279" s="441"/>
      <c r="F279" s="441"/>
      <c r="G279" s="441"/>
      <c r="H279" s="514"/>
      <c r="I279" s="441"/>
      <c r="J279" s="371"/>
    </row>
    <row r="280" spans="1:10" ht="14.25" x14ac:dyDescent="0.45">
      <c r="A280" s="440"/>
      <c r="B280" s="440"/>
      <c r="C280" s="440"/>
      <c r="D280" s="439"/>
      <c r="E280" s="438"/>
      <c r="F280" s="438"/>
      <c r="G280" s="438"/>
      <c r="H280" s="514"/>
      <c r="I280" s="438"/>
      <c r="J280" s="437"/>
    </row>
    <row r="281" spans="1:10" ht="47.25" customHeight="1" x14ac:dyDescent="0.45">
      <c r="A281" s="554" t="s">
        <v>216</v>
      </c>
      <c r="B281" s="554"/>
      <c r="C281" s="554"/>
      <c r="D281" s="555"/>
      <c r="E281" s="372"/>
      <c r="F281" s="372"/>
      <c r="G281" s="372"/>
      <c r="H281" s="436"/>
      <c r="I281" s="372"/>
      <c r="J281" s="371"/>
    </row>
    <row r="282" spans="1:10" ht="14.25" x14ac:dyDescent="0.45">
      <c r="A282" s="367" t="s">
        <v>155</v>
      </c>
      <c r="B282" s="432"/>
      <c r="C282" s="432"/>
      <c r="D282" s="431"/>
      <c r="E282" s="430"/>
      <c r="F282" s="430"/>
      <c r="G282" s="430"/>
      <c r="H282" s="436"/>
      <c r="I282" s="430"/>
      <c r="J282" s="371"/>
    </row>
    <row r="283" spans="1:10" ht="14.25" x14ac:dyDescent="0.45">
      <c r="A283" s="432"/>
      <c r="B283" s="432"/>
      <c r="C283" s="432"/>
      <c r="D283" s="431"/>
      <c r="E283" s="430"/>
      <c r="F283" s="430"/>
      <c r="G283" s="430"/>
      <c r="H283" s="436"/>
      <c r="I283" s="430"/>
      <c r="J283" s="371"/>
    </row>
    <row r="284" spans="1:10" ht="36.75" customHeight="1" x14ac:dyDescent="0.45">
      <c r="A284" s="554" t="s">
        <v>183</v>
      </c>
      <c r="B284" s="554"/>
      <c r="C284" s="554"/>
      <c r="D284" s="555"/>
      <c r="E284" s="372"/>
      <c r="F284" s="372"/>
      <c r="G284" s="372"/>
      <c r="H284" s="436"/>
      <c r="I284" s="372"/>
      <c r="J284" s="371"/>
    </row>
    <row r="285" spans="1:10" ht="51" customHeight="1" x14ac:dyDescent="0.45">
      <c r="A285" s="554" t="s">
        <v>182</v>
      </c>
      <c r="B285" s="554"/>
      <c r="C285" s="554"/>
      <c r="D285" s="555"/>
      <c r="E285" s="372"/>
      <c r="F285" s="372"/>
      <c r="G285" s="372"/>
      <c r="H285" s="515"/>
      <c r="I285" s="372"/>
      <c r="J285" s="371"/>
    </row>
    <row r="286" spans="1:10" ht="30" customHeight="1" x14ac:dyDescent="0.45">
      <c r="A286" s="554" t="s">
        <v>181</v>
      </c>
      <c r="B286" s="554"/>
      <c r="C286" s="554"/>
      <c r="D286" s="555"/>
      <c r="E286" s="372"/>
      <c r="F286" s="372"/>
      <c r="G286" s="372"/>
      <c r="H286" s="384"/>
      <c r="I286" s="429"/>
      <c r="J286" s="371"/>
    </row>
    <row r="287" spans="1:10" ht="39" customHeight="1" x14ac:dyDescent="0.45">
      <c r="A287" s="554" t="s">
        <v>180</v>
      </c>
      <c r="B287" s="554"/>
      <c r="C287" s="554"/>
      <c r="D287" s="555"/>
      <c r="E287" s="372"/>
      <c r="F287" s="372"/>
      <c r="G287" s="372"/>
      <c r="H287" s="384"/>
      <c r="I287" s="429"/>
      <c r="J287" s="371"/>
    </row>
    <row r="288" spans="1:10" ht="14.25" x14ac:dyDescent="0.45">
      <c r="A288" s="437"/>
      <c r="B288" s="437"/>
      <c r="C288" s="437"/>
      <c r="D288" s="436"/>
      <c r="E288" s="372"/>
      <c r="F288" s="372"/>
      <c r="G288" s="436"/>
      <c r="H288" s="384"/>
      <c r="I288" s="429"/>
      <c r="J288" s="371"/>
    </row>
    <row r="289" spans="1:10" ht="14.25" x14ac:dyDescent="0.45">
      <c r="A289" s="367" t="s">
        <v>215</v>
      </c>
      <c r="B289" s="432"/>
      <c r="C289" s="432"/>
      <c r="D289" s="431"/>
      <c r="E289" s="372"/>
      <c r="F289" s="372"/>
      <c r="G289" s="430"/>
      <c r="H289" s="384"/>
      <c r="I289" s="429"/>
      <c r="J289" s="371"/>
    </row>
    <row r="290" spans="1:10" ht="14.65" thickBot="1" x14ac:dyDescent="0.5">
      <c r="A290" s="556" t="s">
        <v>214</v>
      </c>
      <c r="B290" s="556"/>
      <c r="C290" s="435" t="s">
        <v>101</v>
      </c>
      <c r="D290" s="434">
        <v>5.4</v>
      </c>
      <c r="E290" s="372"/>
      <c r="F290" s="372"/>
      <c r="G290" s="433"/>
      <c r="H290" s="422"/>
      <c r="I290" s="429"/>
      <c r="J290" s="371"/>
    </row>
    <row r="291" spans="1:10" ht="15" thickTop="1" thickBot="1" x14ac:dyDescent="0.5">
      <c r="A291" s="556"/>
      <c r="B291" s="556"/>
      <c r="C291" s="435"/>
      <c r="D291" s="434"/>
      <c r="E291" s="372"/>
      <c r="F291" s="372"/>
      <c r="G291" s="433"/>
      <c r="H291" s="516"/>
      <c r="I291" s="429"/>
      <c r="J291" s="371"/>
    </row>
    <row r="292" spans="1:10" ht="15" thickTop="1" thickBot="1" x14ac:dyDescent="0.5">
      <c r="A292" s="556"/>
      <c r="B292" s="556"/>
      <c r="C292" s="435"/>
      <c r="D292" s="434"/>
      <c r="E292" s="372"/>
      <c r="F292" s="372"/>
      <c r="G292" s="433"/>
      <c r="H292" s="358"/>
      <c r="I292" s="429"/>
      <c r="J292" s="371"/>
    </row>
    <row r="293" spans="1:10" ht="14.65" thickTop="1" x14ac:dyDescent="0.45">
      <c r="A293" s="367"/>
      <c r="B293" s="432"/>
      <c r="C293" s="432"/>
      <c r="D293" s="431"/>
      <c r="E293" s="372"/>
      <c r="F293" s="372"/>
      <c r="G293" s="430"/>
      <c r="H293" s="516"/>
      <c r="I293" s="429"/>
      <c r="J293" s="371"/>
    </row>
    <row r="294" spans="1:10" ht="14.25" x14ac:dyDescent="0.45">
      <c r="A294" s="367"/>
      <c r="B294" s="432"/>
      <c r="C294" s="432"/>
      <c r="D294" s="431"/>
      <c r="E294" s="372"/>
      <c r="F294" s="372"/>
      <c r="G294" s="430"/>
      <c r="H294" s="514"/>
      <c r="I294" s="429"/>
      <c r="J294" s="371"/>
    </row>
    <row r="295" spans="1:10" x14ac:dyDescent="0.35">
      <c r="D295" s="358"/>
      <c r="E295" s="357"/>
      <c r="F295" s="357"/>
      <c r="G295" s="357"/>
      <c r="H295" s="516"/>
      <c r="I295" s="357"/>
    </row>
    <row r="296" spans="1:10" ht="17.649999999999999" x14ac:dyDescent="0.5">
      <c r="A296" s="370" t="s">
        <v>213</v>
      </c>
      <c r="B296" s="386"/>
      <c r="C296" s="386"/>
      <c r="D296" s="428"/>
      <c r="E296" s="383"/>
      <c r="F296" s="383"/>
      <c r="G296" s="384"/>
      <c r="H296" s="384"/>
      <c r="I296" s="427"/>
      <c r="J296" s="371"/>
    </row>
    <row r="297" spans="1:10" ht="14.65" thickBot="1" x14ac:dyDescent="0.5">
      <c r="A297" s="369"/>
      <c r="B297" s="386"/>
      <c r="C297" s="386"/>
      <c r="D297" s="428"/>
      <c r="E297" s="383"/>
      <c r="F297" s="383"/>
      <c r="G297" s="384"/>
      <c r="H297" s="384"/>
      <c r="I297" s="427"/>
      <c r="J297" s="371"/>
    </row>
    <row r="298" spans="1:10" ht="15" thickTop="1" thickBot="1" x14ac:dyDescent="0.5">
      <c r="A298" s="552" t="s">
        <v>212</v>
      </c>
      <c r="B298" s="553"/>
      <c r="C298" s="426" t="s">
        <v>211</v>
      </c>
      <c r="D298" s="424">
        <v>-0.6</v>
      </c>
      <c r="E298" s="372"/>
      <c r="F298" s="372"/>
      <c r="G298" s="423"/>
      <c r="H298" s="436"/>
      <c r="I298" s="372"/>
      <c r="J298" s="371"/>
    </row>
    <row r="299" spans="1:10" ht="15" thickTop="1" thickBot="1" x14ac:dyDescent="0.5">
      <c r="A299" s="550"/>
      <c r="B299" s="551"/>
      <c r="C299" s="426"/>
      <c r="D299" s="425"/>
      <c r="E299" s="372"/>
      <c r="F299" s="372"/>
      <c r="G299" s="379"/>
      <c r="H299" s="436"/>
      <c r="I299" s="372"/>
      <c r="J299" s="371"/>
    </row>
    <row r="300" spans="1:10" ht="14.65" thickTop="1" x14ac:dyDescent="0.45">
      <c r="A300" s="552"/>
      <c r="B300" s="553"/>
      <c r="C300" s="426"/>
      <c r="D300" s="425"/>
      <c r="E300" s="372"/>
      <c r="F300" s="372"/>
      <c r="G300" s="379"/>
      <c r="H300" s="436"/>
      <c r="I300" s="372"/>
      <c r="J300" s="371"/>
    </row>
    <row r="301" spans="1:10" ht="14.25" x14ac:dyDescent="0.45">
      <c r="A301" s="552" t="s">
        <v>210</v>
      </c>
      <c r="B301" s="553"/>
      <c r="C301" s="405" t="s">
        <v>193</v>
      </c>
      <c r="D301" s="424">
        <v>-1</v>
      </c>
      <c r="E301" s="372"/>
      <c r="F301" s="372"/>
      <c r="G301" s="423"/>
      <c r="H301" s="436"/>
      <c r="I301" s="372"/>
      <c r="J301" s="371"/>
    </row>
    <row r="302" spans="1:10" ht="14.25" x14ac:dyDescent="0.45">
      <c r="A302" s="369"/>
      <c r="B302" s="386"/>
      <c r="C302" s="386"/>
      <c r="D302" s="385"/>
      <c r="E302" s="383"/>
      <c r="F302" s="383"/>
      <c r="G302" s="383"/>
      <c r="H302" s="515"/>
      <c r="I302" s="382"/>
      <c r="J302" s="371"/>
    </row>
    <row r="303" spans="1:10" ht="17.649999999999999" x14ac:dyDescent="0.5">
      <c r="A303" s="370" t="s">
        <v>209</v>
      </c>
      <c r="B303" s="386"/>
      <c r="C303" s="386"/>
      <c r="D303" s="385"/>
      <c r="E303" s="383"/>
      <c r="F303" s="383"/>
      <c r="G303" s="383"/>
      <c r="H303" s="384"/>
      <c r="I303" s="382"/>
      <c r="J303" s="371"/>
    </row>
    <row r="304" spans="1:10" ht="14.25" x14ac:dyDescent="0.45">
      <c r="A304" s="369"/>
      <c r="B304" s="386"/>
      <c r="C304" s="386"/>
      <c r="D304" s="385"/>
      <c r="E304" s="383"/>
      <c r="F304" s="383"/>
      <c r="G304" s="383"/>
      <c r="H304" s="384"/>
      <c r="I304" s="382"/>
      <c r="J304" s="371"/>
    </row>
    <row r="305" spans="1:10" ht="14.25" x14ac:dyDescent="0.45">
      <c r="A305" s="369" t="s">
        <v>155</v>
      </c>
      <c r="B305" s="386"/>
      <c r="C305" s="386"/>
      <c r="D305" s="385"/>
      <c r="E305" s="383"/>
      <c r="F305" s="383"/>
      <c r="G305" s="383"/>
      <c r="H305" s="384"/>
      <c r="I305" s="382"/>
      <c r="J305" s="371"/>
    </row>
    <row r="306" spans="1:10" ht="14.25" x14ac:dyDescent="0.45">
      <c r="A306" s="369"/>
      <c r="B306" s="386"/>
      <c r="C306" s="386"/>
      <c r="D306" s="385"/>
      <c r="E306" s="383"/>
      <c r="F306" s="383"/>
      <c r="G306" s="383"/>
      <c r="H306" s="384"/>
      <c r="I306" s="382"/>
      <c r="J306" s="371"/>
    </row>
    <row r="307" spans="1:10" ht="38.25" customHeight="1" x14ac:dyDescent="0.45">
      <c r="A307" s="539" t="s">
        <v>183</v>
      </c>
      <c r="B307" s="539"/>
      <c r="C307" s="539"/>
      <c r="D307" s="535"/>
      <c r="E307" s="422"/>
      <c r="F307" s="422"/>
      <c r="G307" s="422"/>
      <c r="H307" s="422"/>
      <c r="I307" s="422"/>
      <c r="J307" s="371"/>
    </row>
    <row r="308" spans="1:10" ht="14.25" x14ac:dyDescent="0.45">
      <c r="A308" s="421"/>
      <c r="B308" s="420"/>
      <c r="C308" s="420"/>
      <c r="D308" s="419"/>
      <c r="E308" s="415"/>
      <c r="F308" s="415"/>
      <c r="G308" s="415"/>
      <c r="H308" s="516"/>
      <c r="I308" s="414"/>
      <c r="J308" s="371"/>
    </row>
    <row r="309" spans="1:10" ht="51.75" customHeight="1" x14ac:dyDescent="0.45">
      <c r="A309" s="539" t="s">
        <v>208</v>
      </c>
      <c r="B309" s="539"/>
      <c r="C309" s="539"/>
      <c r="D309" s="535"/>
      <c r="E309" s="535"/>
      <c r="F309" s="535"/>
      <c r="G309" s="535"/>
      <c r="H309" s="535"/>
      <c r="I309" s="381"/>
      <c r="J309" s="371"/>
    </row>
    <row r="310" spans="1:10" ht="14.25" x14ac:dyDescent="0.45">
      <c r="A310" s="421"/>
      <c r="B310" s="420"/>
      <c r="C310" s="420"/>
      <c r="D310" s="419"/>
      <c r="E310" s="415"/>
      <c r="F310" s="415"/>
      <c r="G310" s="415"/>
      <c r="H310" s="516"/>
      <c r="I310" s="414"/>
      <c r="J310" s="371"/>
    </row>
    <row r="311" spans="1:10" ht="39" customHeight="1" x14ac:dyDescent="0.45">
      <c r="A311" s="539" t="s">
        <v>180</v>
      </c>
      <c r="B311" s="539"/>
      <c r="C311" s="539"/>
      <c r="D311" s="535"/>
      <c r="E311" s="535"/>
      <c r="F311" s="535"/>
      <c r="G311" s="535"/>
      <c r="H311" s="535"/>
      <c r="I311" s="381"/>
      <c r="J311" s="371"/>
    </row>
    <row r="312" spans="1:10" ht="14.25" x14ac:dyDescent="0.45">
      <c r="A312" s="418"/>
      <c r="B312" s="417"/>
      <c r="C312" s="417"/>
      <c r="D312" s="416"/>
      <c r="E312" s="415"/>
      <c r="F312" s="415"/>
      <c r="G312" s="415"/>
      <c r="H312" s="516"/>
      <c r="I312" s="414"/>
      <c r="J312" s="371"/>
    </row>
    <row r="313" spans="1:10" ht="14.25" x14ac:dyDescent="0.45">
      <c r="A313" s="369" t="s">
        <v>207</v>
      </c>
      <c r="B313" s="386"/>
      <c r="C313" s="386"/>
      <c r="D313" s="385"/>
      <c r="E313" s="383"/>
      <c r="F313" s="383"/>
      <c r="G313" s="383"/>
      <c r="H313" s="384"/>
      <c r="I313" s="382"/>
      <c r="J313" s="371"/>
    </row>
    <row r="314" spans="1:10" ht="14.25" x14ac:dyDescent="0.45">
      <c r="A314" s="369"/>
      <c r="B314" s="386"/>
      <c r="C314" s="386"/>
      <c r="D314" s="385"/>
      <c r="E314" s="383"/>
      <c r="F314" s="383"/>
      <c r="G314" s="383"/>
      <c r="H314" s="384"/>
      <c r="I314" s="382"/>
      <c r="J314" s="371"/>
    </row>
    <row r="315" spans="1:10" ht="14.25" x14ac:dyDescent="0.45">
      <c r="A315" s="544" t="s">
        <v>206</v>
      </c>
      <c r="B315" s="544"/>
      <c r="C315" s="405" t="s">
        <v>101</v>
      </c>
      <c r="D315" s="406">
        <v>15</v>
      </c>
      <c r="E315" s="383"/>
      <c r="F315" s="383"/>
      <c r="G315" s="383"/>
      <c r="H315" s="436"/>
      <c r="I315" s="372"/>
      <c r="J315" s="371"/>
    </row>
    <row r="316" spans="1:10" ht="14.25" x14ac:dyDescent="0.45">
      <c r="A316" s="544" t="s">
        <v>205</v>
      </c>
      <c r="B316" s="544"/>
      <c r="C316" s="405" t="s">
        <v>101</v>
      </c>
      <c r="D316" s="406">
        <v>15</v>
      </c>
      <c r="E316" s="383"/>
      <c r="F316" s="383"/>
      <c r="G316" s="383"/>
      <c r="H316" s="436"/>
      <c r="I316" s="372"/>
      <c r="J316" s="371"/>
    </row>
    <row r="317" spans="1:10" ht="14.25" x14ac:dyDescent="0.45">
      <c r="A317" s="544" t="s">
        <v>204</v>
      </c>
      <c r="B317" s="544"/>
      <c r="C317" s="405" t="s">
        <v>101</v>
      </c>
      <c r="D317" s="406">
        <v>15</v>
      </c>
      <c r="E317" s="383"/>
      <c r="F317" s="383"/>
      <c r="G317" s="383"/>
      <c r="H317" s="436"/>
      <c r="I317" s="372"/>
      <c r="J317" s="371"/>
    </row>
    <row r="318" spans="1:10" ht="14.25" x14ac:dyDescent="0.45">
      <c r="A318" s="544" t="s">
        <v>203</v>
      </c>
      <c r="B318" s="544"/>
      <c r="C318" s="405" t="s">
        <v>101</v>
      </c>
      <c r="D318" s="406">
        <v>15</v>
      </c>
      <c r="E318" s="383"/>
      <c r="F318" s="383"/>
      <c r="G318" s="383"/>
      <c r="H318" s="436"/>
      <c r="I318" s="372"/>
      <c r="J318" s="371"/>
    </row>
    <row r="319" spans="1:10" ht="14.25" x14ac:dyDescent="0.45">
      <c r="A319" s="544" t="s">
        <v>202</v>
      </c>
      <c r="B319" s="544"/>
      <c r="C319" s="405" t="s">
        <v>101</v>
      </c>
      <c r="D319" s="406">
        <v>15</v>
      </c>
      <c r="E319" s="383"/>
      <c r="F319" s="383"/>
      <c r="G319" s="383"/>
      <c r="H319" s="436"/>
      <c r="I319" s="372"/>
      <c r="J319" s="371"/>
    </row>
    <row r="320" spans="1:10" ht="14.25" x14ac:dyDescent="0.45">
      <c r="A320" s="544" t="s">
        <v>201</v>
      </c>
      <c r="B320" s="544"/>
      <c r="C320" s="405" t="s">
        <v>101</v>
      </c>
      <c r="D320" s="406">
        <v>15</v>
      </c>
      <c r="E320" s="383"/>
      <c r="F320" s="383"/>
      <c r="G320" s="383"/>
      <c r="H320" s="436"/>
      <c r="I320" s="372"/>
      <c r="J320" s="371"/>
    </row>
    <row r="321" spans="1:10" ht="14.25" x14ac:dyDescent="0.45">
      <c r="A321" s="544" t="s">
        <v>200</v>
      </c>
      <c r="B321" s="544"/>
      <c r="C321" s="405" t="s">
        <v>101</v>
      </c>
      <c r="D321" s="406">
        <v>15</v>
      </c>
      <c r="E321" s="383"/>
      <c r="F321" s="383"/>
      <c r="G321" s="383"/>
      <c r="H321" s="436"/>
      <c r="I321" s="372"/>
      <c r="J321" s="371"/>
    </row>
    <row r="322" spans="1:10" ht="14.25" x14ac:dyDescent="0.45">
      <c r="A322" s="544" t="s">
        <v>199</v>
      </c>
      <c r="B322" s="544"/>
      <c r="C322" s="405" t="s">
        <v>101</v>
      </c>
      <c r="D322" s="406">
        <v>30</v>
      </c>
      <c r="E322" s="383"/>
      <c r="F322" s="383"/>
      <c r="G322" s="383"/>
      <c r="H322" s="436"/>
      <c r="I322" s="372"/>
      <c r="J322" s="371"/>
    </row>
    <row r="323" spans="1:10" ht="14.25" x14ac:dyDescent="0.45">
      <c r="A323" s="544" t="s">
        <v>198</v>
      </c>
      <c r="B323" s="544"/>
      <c r="C323" s="405" t="s">
        <v>101</v>
      </c>
      <c r="D323" s="406">
        <v>30</v>
      </c>
      <c r="E323" s="383"/>
      <c r="F323" s="383"/>
      <c r="G323" s="383"/>
      <c r="H323" s="436"/>
      <c r="I323" s="372"/>
      <c r="J323" s="371"/>
    </row>
    <row r="324" spans="1:10" ht="14.25" x14ac:dyDescent="0.45">
      <c r="A324" s="544" t="s">
        <v>197</v>
      </c>
      <c r="B324" s="544"/>
      <c r="C324" s="405" t="s">
        <v>101</v>
      </c>
      <c r="D324" s="406">
        <v>30</v>
      </c>
      <c r="E324" s="383"/>
      <c r="F324" s="383"/>
      <c r="G324" s="383"/>
      <c r="H324" s="436"/>
      <c r="I324" s="372"/>
      <c r="J324" s="371"/>
    </row>
    <row r="325" spans="1:10" ht="14.25" x14ac:dyDescent="0.45">
      <c r="A325" s="545"/>
      <c r="B325" s="546"/>
      <c r="C325" s="405"/>
      <c r="D325" s="407"/>
      <c r="E325" s="372"/>
      <c r="F325" s="372"/>
      <c r="G325" s="372"/>
      <c r="H325" s="436"/>
      <c r="I325" s="372"/>
      <c r="J325" s="371"/>
    </row>
    <row r="326" spans="1:10" ht="14.25" x14ac:dyDescent="0.45">
      <c r="A326" s="545"/>
      <c r="B326" s="546"/>
      <c r="C326" s="405"/>
      <c r="D326" s="407"/>
      <c r="E326" s="372"/>
      <c r="F326" s="372"/>
      <c r="G326" s="372"/>
      <c r="H326" s="436"/>
      <c r="I326" s="372"/>
      <c r="J326" s="371"/>
    </row>
    <row r="327" spans="1:10" ht="14.65" thickBot="1" x14ac:dyDescent="0.5">
      <c r="A327" s="547"/>
      <c r="B327" s="548"/>
      <c r="C327" s="405"/>
      <c r="D327" s="407"/>
      <c r="E327" s="372"/>
      <c r="F327" s="372"/>
      <c r="G327" s="372"/>
      <c r="H327" s="436"/>
      <c r="I327" s="372"/>
      <c r="J327" s="371"/>
    </row>
    <row r="328" spans="1:10" ht="14.65" thickTop="1" x14ac:dyDescent="0.45">
      <c r="A328" s="413"/>
      <c r="B328" s="412"/>
      <c r="C328" s="412"/>
      <c r="D328" s="411"/>
      <c r="E328" s="383"/>
      <c r="F328" s="383"/>
      <c r="G328" s="383"/>
      <c r="H328" s="517"/>
      <c r="I328" s="403"/>
      <c r="J328" s="371"/>
    </row>
    <row r="329" spans="1:10" ht="14.25" x14ac:dyDescent="0.45">
      <c r="A329" s="369" t="s">
        <v>196</v>
      </c>
      <c r="B329" s="386"/>
      <c r="C329" s="386"/>
      <c r="D329" s="385"/>
      <c r="E329" s="383"/>
      <c r="F329" s="383"/>
      <c r="G329" s="383"/>
      <c r="H329" s="517"/>
      <c r="I329" s="403"/>
      <c r="J329" s="371"/>
    </row>
    <row r="330" spans="1:10" ht="14.25" x14ac:dyDescent="0.45">
      <c r="A330" s="410"/>
      <c r="B330" s="409"/>
      <c r="C330" s="409"/>
      <c r="D330" s="408"/>
      <c r="E330" s="383"/>
      <c r="F330" s="383"/>
      <c r="G330" s="383"/>
      <c r="H330" s="517"/>
      <c r="I330" s="403"/>
      <c r="J330" s="371"/>
    </row>
    <row r="331" spans="1:10" ht="14.25" x14ac:dyDescent="0.45">
      <c r="A331" s="549" t="s">
        <v>195</v>
      </c>
      <c r="B331" s="549"/>
      <c r="C331" s="405" t="s">
        <v>193</v>
      </c>
      <c r="D331" s="406">
        <v>1.5</v>
      </c>
      <c r="E331" s="383"/>
      <c r="F331" s="383"/>
      <c r="G331" s="383"/>
      <c r="H331" s="517"/>
      <c r="I331" s="403"/>
      <c r="J331" s="371"/>
    </row>
    <row r="332" spans="1:10" ht="14.25" x14ac:dyDescent="0.45">
      <c r="A332" s="549" t="s">
        <v>194</v>
      </c>
      <c r="B332" s="549"/>
      <c r="C332" s="405" t="s">
        <v>193</v>
      </c>
      <c r="D332" s="406">
        <v>19.559999999999999</v>
      </c>
      <c r="E332" s="383"/>
      <c r="F332" s="383"/>
      <c r="G332" s="383"/>
      <c r="H332" s="517"/>
      <c r="I332" s="403"/>
      <c r="J332" s="371"/>
    </row>
    <row r="333" spans="1:10" ht="14.25" x14ac:dyDescent="0.45">
      <c r="A333" s="549" t="s">
        <v>192</v>
      </c>
      <c r="B333" s="549"/>
      <c r="C333" s="405" t="s">
        <v>101</v>
      </c>
      <c r="D333" s="406">
        <v>30</v>
      </c>
      <c r="E333" s="383"/>
      <c r="F333" s="383"/>
      <c r="G333" s="383"/>
      <c r="H333" s="517"/>
      <c r="I333" s="403"/>
      <c r="J333" s="371"/>
    </row>
    <row r="334" spans="1:10" ht="14.25" x14ac:dyDescent="0.45">
      <c r="A334" s="549" t="s">
        <v>191</v>
      </c>
      <c r="B334" s="549"/>
      <c r="C334" s="405" t="s">
        <v>101</v>
      </c>
      <c r="D334" s="406">
        <v>65</v>
      </c>
      <c r="E334" s="383"/>
      <c r="F334" s="383"/>
      <c r="G334" s="383"/>
      <c r="H334" s="517"/>
      <c r="I334" s="403"/>
      <c r="J334" s="371"/>
    </row>
    <row r="335" spans="1:10" ht="14.25" x14ac:dyDescent="0.45">
      <c r="A335" s="549" t="s">
        <v>190</v>
      </c>
      <c r="B335" s="549"/>
      <c r="C335" s="405" t="s">
        <v>101</v>
      </c>
      <c r="D335" s="406">
        <v>185</v>
      </c>
      <c r="E335" s="383"/>
      <c r="F335" s="383"/>
      <c r="G335" s="383"/>
      <c r="H335" s="517"/>
      <c r="I335" s="403"/>
      <c r="J335" s="371"/>
    </row>
    <row r="336" spans="1:10" ht="14.25" x14ac:dyDescent="0.45">
      <c r="A336" s="549" t="s">
        <v>189</v>
      </c>
      <c r="B336" s="549"/>
      <c r="C336" s="405" t="s">
        <v>101</v>
      </c>
      <c r="D336" s="406">
        <v>185</v>
      </c>
      <c r="E336" s="383"/>
      <c r="F336" s="383"/>
      <c r="G336" s="383"/>
      <c r="H336" s="517"/>
      <c r="I336" s="403"/>
      <c r="J336" s="371"/>
    </row>
    <row r="337" spans="1:10" ht="14.25" x14ac:dyDescent="0.45">
      <c r="A337" s="549" t="s">
        <v>188</v>
      </c>
      <c r="B337" s="549"/>
      <c r="C337" s="405" t="s">
        <v>101</v>
      </c>
      <c r="D337" s="406">
        <v>415</v>
      </c>
      <c r="E337" s="383"/>
      <c r="F337" s="383"/>
      <c r="G337" s="383"/>
      <c r="H337" s="517"/>
      <c r="I337" s="403"/>
      <c r="J337" s="371"/>
    </row>
    <row r="338" spans="1:10" ht="14.25" x14ac:dyDescent="0.45">
      <c r="A338" s="549"/>
      <c r="B338" s="549"/>
      <c r="C338" s="405"/>
      <c r="D338" s="407"/>
      <c r="E338" s="383"/>
      <c r="F338" s="383"/>
      <c r="G338" s="383"/>
      <c r="H338" s="517"/>
      <c r="I338" s="403"/>
      <c r="J338" s="371"/>
    </row>
    <row r="339" spans="1:10" ht="14.25" x14ac:dyDescent="0.45">
      <c r="A339" s="549" t="s">
        <v>187</v>
      </c>
      <c r="B339" s="549"/>
      <c r="C339" s="405" t="s">
        <v>101</v>
      </c>
      <c r="D339" s="406">
        <v>65</v>
      </c>
      <c r="E339" s="383"/>
      <c r="F339" s="383"/>
      <c r="G339" s="383"/>
      <c r="H339" s="517"/>
      <c r="I339" s="403"/>
      <c r="J339" s="371"/>
    </row>
    <row r="340" spans="1:10" ht="14.25" x14ac:dyDescent="0.45">
      <c r="A340" s="549" t="s">
        <v>186</v>
      </c>
      <c r="B340" s="549"/>
      <c r="C340" s="405" t="s">
        <v>101</v>
      </c>
      <c r="D340" s="406">
        <v>185</v>
      </c>
      <c r="E340" s="383"/>
      <c r="F340" s="383"/>
      <c r="G340" s="383"/>
      <c r="H340" s="517"/>
      <c r="I340" s="403"/>
      <c r="J340" s="371"/>
    </row>
    <row r="341" spans="1:10" ht="14.25" x14ac:dyDescent="0.45">
      <c r="A341" s="549" t="s">
        <v>185</v>
      </c>
      <c r="B341" s="549"/>
      <c r="C341" s="405" t="s">
        <v>101</v>
      </c>
      <c r="D341" s="406">
        <v>22.35</v>
      </c>
      <c r="E341" s="383"/>
      <c r="F341" s="383"/>
      <c r="G341" s="383"/>
      <c r="H341" s="517"/>
      <c r="I341" s="403"/>
      <c r="J341" s="371"/>
    </row>
    <row r="342" spans="1:10" ht="14.25" x14ac:dyDescent="0.45">
      <c r="A342" s="545"/>
      <c r="B342" s="546"/>
      <c r="C342" s="405"/>
      <c r="D342" s="404"/>
      <c r="E342" s="383"/>
      <c r="F342" s="383"/>
      <c r="G342" s="383"/>
      <c r="H342" s="517"/>
      <c r="I342" s="403"/>
      <c r="J342" s="371"/>
    </row>
    <row r="343" spans="1:10" ht="14.25" x14ac:dyDescent="0.45">
      <c r="A343" s="545"/>
      <c r="B343" s="546"/>
      <c r="C343" s="405"/>
      <c r="D343" s="404"/>
      <c r="E343" s="383"/>
      <c r="F343" s="383"/>
      <c r="G343" s="383"/>
      <c r="H343" s="517"/>
      <c r="I343" s="403"/>
      <c r="J343" s="371"/>
    </row>
    <row r="344" spans="1:10" ht="14.25" x14ac:dyDescent="0.45">
      <c r="A344" s="545"/>
      <c r="B344" s="546"/>
      <c r="C344" s="405"/>
      <c r="D344" s="404"/>
      <c r="E344" s="383"/>
      <c r="F344" s="383"/>
      <c r="G344" s="383"/>
      <c r="H344" s="517"/>
      <c r="I344" s="403"/>
      <c r="J344" s="371"/>
    </row>
    <row r="345" spans="1:10" ht="14.25" x14ac:dyDescent="0.45">
      <c r="A345" s="402"/>
      <c r="B345" s="401"/>
      <c r="C345" s="401"/>
      <c r="D345" s="400"/>
      <c r="E345" s="399"/>
      <c r="F345" s="399"/>
      <c r="G345" s="383"/>
      <c r="H345" s="436"/>
      <c r="I345" s="372"/>
      <c r="J345" s="371"/>
    </row>
    <row r="346" spans="1:10" ht="17.649999999999999" x14ac:dyDescent="0.5">
      <c r="A346" s="370" t="s">
        <v>184</v>
      </c>
      <c r="B346" s="386"/>
      <c r="C346" s="386"/>
      <c r="D346" s="385"/>
      <c r="E346" s="383"/>
      <c r="F346" s="383"/>
      <c r="G346" s="383"/>
      <c r="H346" s="384"/>
      <c r="I346" s="382"/>
      <c r="J346" s="371"/>
    </row>
    <row r="347" spans="1:10" ht="14.25" x14ac:dyDescent="0.45">
      <c r="A347" s="369"/>
      <c r="B347" s="386"/>
      <c r="C347" s="386"/>
      <c r="D347" s="385"/>
      <c r="E347" s="383"/>
      <c r="F347" s="383"/>
      <c r="G347" s="383"/>
      <c r="H347" s="384"/>
      <c r="I347" s="382"/>
      <c r="J347" s="371"/>
    </row>
    <row r="348" spans="1:10" ht="36.75" customHeight="1" x14ac:dyDescent="0.45">
      <c r="A348" s="539" t="s">
        <v>183</v>
      </c>
      <c r="B348" s="539"/>
      <c r="C348" s="539"/>
      <c r="D348" s="535"/>
      <c r="E348" s="535"/>
      <c r="F348" s="535"/>
      <c r="G348" s="535"/>
      <c r="H348" s="535"/>
      <c r="I348" s="381"/>
      <c r="J348" s="371"/>
    </row>
    <row r="349" spans="1:10" ht="14.25" x14ac:dyDescent="0.45">
      <c r="A349" s="539"/>
      <c r="B349" s="539"/>
      <c r="C349" s="539"/>
      <c r="D349" s="535"/>
      <c r="E349" s="535"/>
      <c r="F349" s="535"/>
      <c r="G349" s="535"/>
      <c r="H349" s="535"/>
      <c r="I349" s="381"/>
      <c r="J349" s="371"/>
    </row>
    <row r="350" spans="1:10" ht="51" customHeight="1" x14ac:dyDescent="0.45">
      <c r="A350" s="539" t="s">
        <v>182</v>
      </c>
      <c r="B350" s="539"/>
      <c r="C350" s="539"/>
      <c r="D350" s="535"/>
      <c r="E350" s="535"/>
      <c r="F350" s="535"/>
      <c r="G350" s="535"/>
      <c r="H350" s="535"/>
      <c r="I350" s="381"/>
      <c r="J350" s="371"/>
    </row>
    <row r="351" spans="1:10" ht="14.25" x14ac:dyDescent="0.45">
      <c r="A351" s="539"/>
      <c r="B351" s="539"/>
      <c r="C351" s="539"/>
      <c r="D351" s="535"/>
      <c r="E351" s="535"/>
      <c r="F351" s="535"/>
      <c r="G351" s="535"/>
      <c r="H351" s="535"/>
      <c r="I351" s="381"/>
      <c r="J351" s="371"/>
    </row>
    <row r="352" spans="1:10" ht="27" customHeight="1" x14ac:dyDescent="0.45">
      <c r="A352" s="539" t="s">
        <v>181</v>
      </c>
      <c r="B352" s="539"/>
      <c r="C352" s="539"/>
      <c r="D352" s="535"/>
      <c r="E352" s="535"/>
      <c r="F352" s="535"/>
      <c r="G352" s="535"/>
      <c r="H352" s="535"/>
      <c r="I352" s="381"/>
      <c r="J352" s="371"/>
    </row>
    <row r="353" spans="1:10" ht="14.25" x14ac:dyDescent="0.45">
      <c r="A353" s="539"/>
      <c r="B353" s="539"/>
      <c r="C353" s="539"/>
      <c r="D353" s="535"/>
      <c r="E353" s="535"/>
      <c r="F353" s="535"/>
      <c r="G353" s="535"/>
      <c r="H353" s="535"/>
      <c r="I353" s="381"/>
      <c r="J353" s="371"/>
    </row>
    <row r="354" spans="1:10" ht="36.75" customHeight="1" x14ac:dyDescent="0.45">
      <c r="A354" s="539" t="s">
        <v>180</v>
      </c>
      <c r="B354" s="539"/>
      <c r="C354" s="539"/>
      <c r="D354" s="535"/>
      <c r="E354" s="535"/>
      <c r="F354" s="535"/>
      <c r="G354" s="535"/>
      <c r="H354" s="535"/>
      <c r="I354" s="381"/>
      <c r="J354" s="371"/>
    </row>
    <row r="355" spans="1:10" ht="14.25" x14ac:dyDescent="0.45">
      <c r="A355" s="539"/>
      <c r="B355" s="539"/>
      <c r="C355" s="539"/>
      <c r="D355" s="535"/>
      <c r="E355" s="535"/>
      <c r="F355" s="535"/>
      <c r="G355" s="535"/>
      <c r="H355" s="535"/>
      <c r="I355" s="381"/>
      <c r="J355" s="371"/>
    </row>
    <row r="356" spans="1:10" ht="24.75" customHeight="1" x14ac:dyDescent="0.45">
      <c r="A356" s="539" t="s">
        <v>179</v>
      </c>
      <c r="B356" s="539"/>
      <c r="C356" s="539"/>
      <c r="D356" s="535"/>
      <c r="E356" s="535"/>
      <c r="F356" s="535"/>
      <c r="G356" s="535"/>
      <c r="H356" s="535"/>
      <c r="I356" s="381"/>
      <c r="J356" s="371"/>
    </row>
    <row r="357" spans="1:10" ht="14.25" x14ac:dyDescent="0.45">
      <c r="A357" s="398"/>
      <c r="B357" s="386"/>
      <c r="C357" s="386"/>
      <c r="D357" s="385"/>
      <c r="E357" s="383"/>
      <c r="F357" s="383"/>
      <c r="G357" s="383"/>
      <c r="H357" s="384"/>
      <c r="I357" s="382"/>
      <c r="J357" s="371"/>
    </row>
    <row r="358" spans="1:10" ht="15" customHeight="1" x14ac:dyDescent="0.45">
      <c r="A358" s="540" t="s">
        <v>178</v>
      </c>
      <c r="B358" s="541"/>
      <c r="C358" s="393" t="s">
        <v>101</v>
      </c>
      <c r="D358" s="392">
        <v>100</v>
      </c>
      <c r="E358" s="542"/>
      <c r="F358" s="543"/>
      <c r="G358" s="396"/>
      <c r="H358" s="436"/>
      <c r="I358" s="372"/>
      <c r="J358" s="371"/>
    </row>
    <row r="359" spans="1:10" ht="14.25" x14ac:dyDescent="0.45">
      <c r="A359" s="540" t="s">
        <v>177</v>
      </c>
      <c r="B359" s="541"/>
      <c r="C359" s="393" t="s">
        <v>101</v>
      </c>
      <c r="D359" s="392">
        <v>20</v>
      </c>
      <c r="E359" s="391"/>
      <c r="F359" s="390"/>
      <c r="G359" s="396"/>
      <c r="H359" s="436"/>
      <c r="I359" s="372"/>
      <c r="J359" s="371"/>
    </row>
    <row r="360" spans="1:10" ht="14.25" x14ac:dyDescent="0.45">
      <c r="A360" s="540" t="s">
        <v>176</v>
      </c>
      <c r="B360" s="541"/>
      <c r="C360" s="393" t="s">
        <v>173</v>
      </c>
      <c r="D360" s="397">
        <v>0.5</v>
      </c>
      <c r="E360" s="391"/>
      <c r="F360" s="390"/>
      <c r="G360" s="396"/>
      <c r="H360" s="436"/>
      <c r="I360" s="372"/>
      <c r="J360" s="371"/>
    </row>
    <row r="361" spans="1:10" ht="14.25" x14ac:dyDescent="0.45">
      <c r="A361" s="540" t="s">
        <v>175</v>
      </c>
      <c r="B361" s="541"/>
      <c r="C361" s="393" t="s">
        <v>173</v>
      </c>
      <c r="D361" s="397">
        <v>0.3</v>
      </c>
      <c r="E361" s="391"/>
      <c r="F361" s="390"/>
      <c r="G361" s="396"/>
      <c r="H361" s="436"/>
      <c r="I361" s="372"/>
      <c r="J361" s="371"/>
    </row>
    <row r="362" spans="1:10" ht="14.25" x14ac:dyDescent="0.45">
      <c r="A362" s="540" t="s">
        <v>174</v>
      </c>
      <c r="B362" s="541"/>
      <c r="C362" s="393" t="s">
        <v>173</v>
      </c>
      <c r="D362" s="397">
        <v>-0.3</v>
      </c>
      <c r="E362" s="391"/>
      <c r="F362" s="390"/>
      <c r="G362" s="396"/>
      <c r="H362" s="436"/>
      <c r="I362" s="372"/>
      <c r="J362" s="371"/>
    </row>
    <row r="363" spans="1:10" ht="14.25" x14ac:dyDescent="0.45">
      <c r="A363" s="540" t="s">
        <v>172</v>
      </c>
      <c r="B363" s="541"/>
      <c r="C363" s="375"/>
      <c r="D363" s="395"/>
      <c r="E363" s="391"/>
      <c r="F363" s="390"/>
      <c r="G363" s="396"/>
      <c r="H363" s="436"/>
      <c r="I363" s="372"/>
      <c r="J363" s="371"/>
    </row>
    <row r="364" spans="1:10" ht="14.25" x14ac:dyDescent="0.45">
      <c r="A364" s="537" t="s">
        <v>171</v>
      </c>
      <c r="B364" s="538"/>
      <c r="C364" s="393" t="s">
        <v>101</v>
      </c>
      <c r="D364" s="392">
        <v>0.25</v>
      </c>
      <c r="E364" s="391"/>
      <c r="F364" s="390"/>
      <c r="G364" s="389"/>
      <c r="H364" s="436"/>
      <c r="I364" s="372"/>
      <c r="J364" s="371"/>
    </row>
    <row r="365" spans="1:10" ht="14.25" x14ac:dyDescent="0.45">
      <c r="A365" s="537" t="s">
        <v>170</v>
      </c>
      <c r="B365" s="538"/>
      <c r="C365" s="393" t="s">
        <v>101</v>
      </c>
      <c r="D365" s="392">
        <v>0.5</v>
      </c>
      <c r="E365" s="391"/>
      <c r="F365" s="390"/>
      <c r="G365" s="389"/>
      <c r="H365" s="436"/>
      <c r="I365" s="372"/>
      <c r="J365" s="371"/>
    </row>
    <row r="366" spans="1:10" ht="15" customHeight="1" x14ac:dyDescent="0.45">
      <c r="A366" s="540" t="s">
        <v>169</v>
      </c>
      <c r="B366" s="541"/>
      <c r="C366" s="375"/>
      <c r="D366" s="395"/>
      <c r="E366" s="391"/>
      <c r="F366" s="390"/>
      <c r="G366" s="394"/>
      <c r="H366" s="436"/>
      <c r="I366" s="372"/>
      <c r="J366" s="371"/>
    </row>
    <row r="367" spans="1:10" ht="15" customHeight="1" x14ac:dyDescent="0.45">
      <c r="A367" s="540" t="s">
        <v>168</v>
      </c>
      <c r="B367" s="541"/>
      <c r="C367" s="375"/>
      <c r="D367" s="395"/>
      <c r="E367" s="391"/>
      <c r="F367" s="390"/>
      <c r="G367" s="394"/>
      <c r="H367" s="436"/>
      <c r="I367" s="372"/>
      <c r="J367" s="371"/>
    </row>
    <row r="368" spans="1:10" ht="15" customHeight="1" x14ac:dyDescent="0.45">
      <c r="A368" s="540" t="s">
        <v>167</v>
      </c>
      <c r="B368" s="541"/>
      <c r="C368" s="375"/>
      <c r="D368" s="395"/>
      <c r="E368" s="391"/>
      <c r="F368" s="390"/>
      <c r="G368" s="394"/>
      <c r="H368" s="436"/>
      <c r="I368" s="372"/>
      <c r="J368" s="371"/>
    </row>
    <row r="369" spans="1:10" ht="14.25" x14ac:dyDescent="0.45">
      <c r="A369" s="537" t="s">
        <v>166</v>
      </c>
      <c r="B369" s="538"/>
      <c r="C369" s="393" t="s">
        <v>101</v>
      </c>
      <c r="D369" s="392" t="s">
        <v>165</v>
      </c>
      <c r="E369" s="391"/>
      <c r="F369" s="390"/>
      <c r="G369" s="389"/>
      <c r="H369" s="436"/>
      <c r="I369" s="372"/>
      <c r="J369" s="371"/>
    </row>
    <row r="370" spans="1:10" ht="15" customHeight="1" x14ac:dyDescent="0.45">
      <c r="A370" s="537" t="s">
        <v>164</v>
      </c>
      <c r="B370" s="538"/>
      <c r="C370" s="393" t="s">
        <v>101</v>
      </c>
      <c r="D370" s="392">
        <v>2</v>
      </c>
      <c r="E370" s="391"/>
      <c r="F370" s="390"/>
      <c r="G370" s="389"/>
      <c r="H370" s="436"/>
      <c r="I370" s="372"/>
      <c r="J370" s="371"/>
    </row>
    <row r="371" spans="1:10" ht="14.25" x14ac:dyDescent="0.45">
      <c r="A371" s="369"/>
      <c r="B371" s="386"/>
      <c r="C371" s="388"/>
      <c r="D371" s="385"/>
      <c r="E371" s="383"/>
      <c r="F371" s="383"/>
      <c r="G371" s="383"/>
      <c r="H371" s="384"/>
      <c r="I371" s="382"/>
      <c r="J371" s="371"/>
    </row>
    <row r="372" spans="1:10" ht="20.65" x14ac:dyDescent="0.6">
      <c r="A372" s="387" t="s">
        <v>163</v>
      </c>
      <c r="B372" s="386"/>
      <c r="C372" s="386"/>
      <c r="D372" s="385"/>
      <c r="E372" s="383"/>
      <c r="F372" s="383"/>
      <c r="G372" s="383"/>
      <c r="H372" s="384"/>
      <c r="I372" s="382"/>
      <c r="J372" s="371"/>
    </row>
    <row r="373" spans="1:10" ht="14.25" x14ac:dyDescent="0.45">
      <c r="A373" s="7"/>
      <c r="B373" s="7"/>
      <c r="C373" s="7"/>
      <c r="D373" s="384"/>
      <c r="E373" s="383"/>
      <c r="F373" s="383"/>
      <c r="G373" s="383"/>
      <c r="H373" s="384"/>
      <c r="I373" s="382"/>
      <c r="J373" s="371"/>
    </row>
    <row r="374" spans="1:10" ht="27.75" customHeight="1" x14ac:dyDescent="0.45">
      <c r="A374" s="539" t="s">
        <v>162</v>
      </c>
      <c r="B374" s="539"/>
      <c r="C374" s="539"/>
      <c r="D374" s="535"/>
      <c r="E374" s="535"/>
      <c r="F374" s="535"/>
      <c r="G374" s="535"/>
      <c r="H374" s="535"/>
      <c r="I374" s="381"/>
      <c r="J374" s="371"/>
    </row>
    <row r="375" spans="1:10" ht="14.25" x14ac:dyDescent="0.45">
      <c r="A375" s="380"/>
      <c r="B375" s="375"/>
      <c r="C375" s="375"/>
      <c r="D375" s="379"/>
      <c r="E375" s="373"/>
      <c r="F375" s="373"/>
      <c r="G375" s="373"/>
      <c r="H375" s="379"/>
      <c r="I375" s="378"/>
      <c r="J375" s="371"/>
    </row>
    <row r="376" spans="1:10" ht="14.25" x14ac:dyDescent="0.45">
      <c r="A376" s="375"/>
      <c r="B376" s="375"/>
      <c r="C376" s="375"/>
      <c r="D376" s="379"/>
      <c r="E376" s="372"/>
      <c r="F376" s="373"/>
      <c r="G376" s="373"/>
      <c r="H376" s="379"/>
      <c r="I376" s="378"/>
      <c r="J376" s="371"/>
    </row>
    <row r="377" spans="1:10" ht="14.25" x14ac:dyDescent="0.45">
      <c r="A377" s="536" t="s">
        <v>161</v>
      </c>
      <c r="B377" s="536"/>
      <c r="C377" s="375"/>
      <c r="D377" s="377">
        <v>1.0486</v>
      </c>
      <c r="E377" s="372"/>
      <c r="F377" s="373"/>
      <c r="G377" s="373"/>
      <c r="H377" s="379"/>
      <c r="I377" s="372"/>
      <c r="J377" s="371"/>
    </row>
    <row r="378" spans="1:10" ht="14.25" x14ac:dyDescent="0.45">
      <c r="A378" s="536" t="s">
        <v>160</v>
      </c>
      <c r="B378" s="536"/>
      <c r="C378" s="375"/>
      <c r="D378" s="377">
        <v>1.0145</v>
      </c>
      <c r="E378" s="372"/>
      <c r="F378" s="373"/>
      <c r="G378" s="373"/>
      <c r="H378" s="379"/>
      <c r="I378" s="372"/>
      <c r="J378" s="371"/>
    </row>
    <row r="379" spans="1:10" ht="14.25" x14ac:dyDescent="0.45">
      <c r="A379" s="536" t="s">
        <v>159</v>
      </c>
      <c r="B379" s="536"/>
      <c r="C379" s="375"/>
      <c r="D379" s="377">
        <v>1.044</v>
      </c>
      <c r="E379" s="372"/>
      <c r="F379" s="373"/>
      <c r="G379" s="373"/>
      <c r="H379" s="379"/>
      <c r="I379" s="372"/>
      <c r="J379" s="371"/>
    </row>
    <row r="380" spans="1:10" ht="14.25" x14ac:dyDescent="0.45">
      <c r="A380" s="536" t="s">
        <v>158</v>
      </c>
      <c r="B380" s="536"/>
      <c r="C380" s="375"/>
      <c r="D380" s="377">
        <v>1.0044999999999999</v>
      </c>
      <c r="E380" s="372"/>
      <c r="F380" s="373"/>
      <c r="G380" s="373"/>
      <c r="H380" s="379"/>
      <c r="I380" s="372"/>
      <c r="J380" s="371"/>
    </row>
    <row r="381" spans="1:10" ht="14.25" x14ac:dyDescent="0.45">
      <c r="A381" s="536"/>
      <c r="B381" s="536"/>
      <c r="C381" s="375"/>
      <c r="D381" s="376"/>
      <c r="E381" s="372"/>
      <c r="F381" s="373"/>
      <c r="G381" s="373"/>
      <c r="H381" s="379"/>
      <c r="I381" s="372"/>
      <c r="J381" s="371"/>
    </row>
    <row r="382" spans="1:10" ht="14.25" x14ac:dyDescent="0.45">
      <c r="A382" s="536"/>
      <c r="B382" s="536"/>
      <c r="C382" s="375"/>
      <c r="D382" s="374"/>
      <c r="E382" s="372"/>
      <c r="F382" s="373"/>
      <c r="G382" s="373"/>
      <c r="H382" s="379"/>
      <c r="I382" s="372"/>
      <c r="J382" s="371"/>
    </row>
    <row r="383" spans="1:10" x14ac:dyDescent="0.35">
      <c r="D383" s="358"/>
      <c r="E383" s="357"/>
      <c r="F383" s="357"/>
      <c r="G383" s="357"/>
      <c r="H383" s="358"/>
      <c r="I383" s="357"/>
    </row>
    <row r="384" spans="1:10" x14ac:dyDescent="0.35">
      <c r="D384" s="358"/>
      <c r="E384" s="357"/>
      <c r="F384" s="357"/>
      <c r="G384" s="357"/>
      <c r="H384" s="358"/>
      <c r="I384" s="357"/>
    </row>
    <row r="385" spans="1:9" ht="17.649999999999999" x14ac:dyDescent="0.5">
      <c r="A385" s="370" t="s">
        <v>157</v>
      </c>
      <c r="D385" s="358"/>
      <c r="E385" s="357"/>
      <c r="F385" s="357"/>
      <c r="G385" s="357"/>
      <c r="H385" s="358"/>
      <c r="I385" s="357"/>
    </row>
    <row r="386" spans="1:9" ht="29.25" customHeight="1" x14ac:dyDescent="0.35">
      <c r="A386" s="579" t="s">
        <v>156</v>
      </c>
      <c r="B386" s="579"/>
      <c r="C386" s="579"/>
      <c r="D386" s="580"/>
      <c r="E386" s="357"/>
      <c r="F386" s="357"/>
      <c r="G386" s="357"/>
      <c r="H386" s="358"/>
      <c r="I386" s="357"/>
    </row>
    <row r="387" spans="1:9" x14ac:dyDescent="0.35">
      <c r="D387" s="358"/>
      <c r="E387" s="357"/>
      <c r="F387" s="357"/>
      <c r="G387" s="357"/>
      <c r="H387" s="358"/>
      <c r="I387" s="357"/>
    </row>
    <row r="388" spans="1:9" ht="13.15" x14ac:dyDescent="0.4">
      <c r="A388" s="369" t="s">
        <v>155</v>
      </c>
      <c r="D388" s="358"/>
      <c r="E388" s="357"/>
      <c r="F388" s="357"/>
      <c r="G388" s="357"/>
      <c r="H388" s="358"/>
      <c r="I388" s="357"/>
    </row>
    <row r="389" spans="1:9" x14ac:dyDescent="0.35">
      <c r="D389" s="358"/>
      <c r="E389" s="357"/>
      <c r="F389" s="357"/>
      <c r="G389" s="357"/>
      <c r="H389" s="358"/>
      <c r="I389" s="357"/>
    </row>
    <row r="390" spans="1:9" ht="28.5" customHeight="1" x14ac:dyDescent="0.35">
      <c r="A390" s="575" t="s">
        <v>154</v>
      </c>
      <c r="B390" s="575"/>
      <c r="C390" s="575"/>
      <c r="D390" s="576"/>
      <c r="E390" s="357"/>
      <c r="F390" s="357"/>
      <c r="G390" s="357"/>
      <c r="H390" s="358"/>
      <c r="I390" s="357"/>
    </row>
    <row r="391" spans="1:9" x14ac:dyDescent="0.35">
      <c r="D391" s="358"/>
      <c r="E391" s="357"/>
      <c r="F391" s="357"/>
      <c r="G391" s="357"/>
      <c r="H391" s="358"/>
      <c r="I391" s="357"/>
    </row>
    <row r="392" spans="1:9" ht="44.25" customHeight="1" x14ac:dyDescent="0.35">
      <c r="A392" s="575" t="s">
        <v>153</v>
      </c>
      <c r="B392" s="575"/>
      <c r="C392" s="575"/>
      <c r="D392" s="576"/>
      <c r="E392" s="357"/>
      <c r="F392" s="357"/>
      <c r="G392" s="357"/>
      <c r="H392" s="358"/>
      <c r="I392" s="357"/>
    </row>
    <row r="393" spans="1:9" x14ac:dyDescent="0.35">
      <c r="D393" s="358"/>
      <c r="E393" s="357"/>
      <c r="F393" s="357"/>
      <c r="G393" s="357"/>
      <c r="H393" s="358"/>
      <c r="I393" s="357"/>
    </row>
    <row r="394" spans="1:9" x14ac:dyDescent="0.35">
      <c r="A394" s="368" t="s">
        <v>152</v>
      </c>
      <c r="D394" s="358"/>
      <c r="E394" s="357"/>
      <c r="F394" s="357"/>
      <c r="G394" s="357"/>
      <c r="H394" s="358"/>
      <c r="I394" s="357"/>
    </row>
    <row r="395" spans="1:9" ht="20.25" customHeight="1" x14ac:dyDescent="0.35">
      <c r="A395" s="581" t="s">
        <v>151</v>
      </c>
      <c r="B395" s="581"/>
      <c r="C395" s="581"/>
      <c r="D395" s="582"/>
      <c r="E395" s="357"/>
      <c r="F395" s="357"/>
      <c r="G395" s="357"/>
      <c r="H395" s="358"/>
      <c r="I395" s="357"/>
    </row>
    <row r="396" spans="1:9" ht="43.5" customHeight="1" x14ac:dyDescent="0.35">
      <c r="A396" s="575" t="s">
        <v>150</v>
      </c>
      <c r="B396" s="575"/>
      <c r="C396" s="575"/>
      <c r="D396" s="576"/>
      <c r="E396" s="357"/>
      <c r="F396" s="357"/>
      <c r="G396" s="357"/>
      <c r="H396" s="358"/>
      <c r="I396" s="357"/>
    </row>
    <row r="397" spans="1:9" ht="31.5" customHeight="1" x14ac:dyDescent="0.35">
      <c r="A397" s="575" t="s">
        <v>149</v>
      </c>
      <c r="B397" s="575"/>
      <c r="C397" s="575"/>
      <c r="D397" s="576"/>
      <c r="E397" s="357"/>
      <c r="F397" s="357"/>
      <c r="G397" s="357"/>
      <c r="H397" s="358"/>
      <c r="I397" s="357"/>
    </row>
    <row r="398" spans="1:9" ht="30.75" customHeight="1" x14ac:dyDescent="0.35">
      <c r="A398" s="575" t="s">
        <v>148</v>
      </c>
      <c r="B398" s="575"/>
      <c r="C398" s="575"/>
      <c r="D398" s="576"/>
      <c r="E398" s="357"/>
      <c r="F398" s="357"/>
      <c r="G398" s="357"/>
      <c r="H398" s="358"/>
      <c r="I398" s="357"/>
    </row>
    <row r="399" spans="1:9" ht="27" customHeight="1" x14ac:dyDescent="0.35">
      <c r="A399" s="575" t="s">
        <v>147</v>
      </c>
      <c r="B399" s="575"/>
      <c r="C399" s="575"/>
      <c r="D399" s="576"/>
      <c r="E399" s="357"/>
      <c r="F399" s="357"/>
      <c r="G399" s="357"/>
      <c r="H399" s="358"/>
      <c r="I399" s="357"/>
    </row>
    <row r="400" spans="1:9" x14ac:dyDescent="0.35">
      <c r="D400" s="358"/>
      <c r="E400" s="357"/>
      <c r="F400" s="357"/>
      <c r="G400" s="357"/>
      <c r="H400" s="358"/>
      <c r="I400" s="357"/>
    </row>
    <row r="401" spans="1:9" ht="13.15" x14ac:dyDescent="0.35">
      <c r="A401" s="367" t="s">
        <v>146</v>
      </c>
      <c r="D401" s="358"/>
      <c r="E401" s="357"/>
      <c r="F401" s="357"/>
      <c r="G401" s="357"/>
      <c r="H401" s="358"/>
      <c r="I401" s="357"/>
    </row>
    <row r="402" spans="1:9" x14ac:dyDescent="0.35">
      <c r="D402" s="358"/>
      <c r="E402" s="357"/>
      <c r="F402" s="357"/>
      <c r="G402" s="357"/>
      <c r="H402" s="358"/>
      <c r="I402" s="357"/>
    </row>
    <row r="403" spans="1:9" x14ac:dyDescent="0.35">
      <c r="A403" s="362" t="s">
        <v>145</v>
      </c>
      <c r="D403" s="358"/>
      <c r="E403" s="357"/>
      <c r="F403" s="357"/>
      <c r="G403" s="357"/>
      <c r="H403" s="358"/>
      <c r="I403" s="357"/>
    </row>
    <row r="404" spans="1:9" x14ac:dyDescent="0.35">
      <c r="A404" s="361" t="s">
        <v>144</v>
      </c>
      <c r="D404" s="358"/>
      <c r="E404" s="357"/>
      <c r="F404" s="357"/>
      <c r="G404" s="357"/>
      <c r="H404" s="358"/>
      <c r="I404" s="357"/>
    </row>
    <row r="405" spans="1:9" x14ac:dyDescent="0.35">
      <c r="A405" s="361" t="s">
        <v>143</v>
      </c>
      <c r="D405" s="358"/>
      <c r="E405" s="357"/>
      <c r="F405" s="357"/>
      <c r="G405" s="357"/>
      <c r="H405" s="358"/>
      <c r="I405" s="357"/>
    </row>
    <row r="406" spans="1:9" x14ac:dyDescent="0.35">
      <c r="A406" s="361" t="s">
        <v>142</v>
      </c>
      <c r="D406" s="358"/>
      <c r="E406" s="357"/>
      <c r="F406" s="357"/>
      <c r="G406" s="357"/>
      <c r="H406" s="358"/>
      <c r="I406" s="357"/>
    </row>
    <row r="407" spans="1:9" x14ac:dyDescent="0.35">
      <c r="A407" s="361" t="s">
        <v>141</v>
      </c>
      <c r="D407" s="358"/>
      <c r="E407" s="357"/>
      <c r="F407" s="357"/>
      <c r="G407" s="357"/>
      <c r="H407" s="358"/>
      <c r="I407" s="357"/>
    </row>
    <row r="408" spans="1:9" x14ac:dyDescent="0.35">
      <c r="A408" s="361" t="s">
        <v>140</v>
      </c>
      <c r="D408" s="358"/>
      <c r="E408" s="357"/>
      <c r="F408" s="357"/>
      <c r="G408" s="357"/>
      <c r="H408" s="358"/>
      <c r="I408" s="357"/>
    </row>
    <row r="409" spans="1:9" x14ac:dyDescent="0.35">
      <c r="A409" s="364" t="s">
        <v>102</v>
      </c>
      <c r="C409" s="364" t="s">
        <v>101</v>
      </c>
      <c r="D409" s="363">
        <v>-30</v>
      </c>
      <c r="E409" s="357"/>
      <c r="F409" s="357"/>
      <c r="G409" s="357"/>
      <c r="H409" s="358"/>
      <c r="I409" s="357"/>
    </row>
    <row r="410" spans="1:9" x14ac:dyDescent="0.35">
      <c r="D410" s="358"/>
      <c r="E410" s="357"/>
      <c r="F410" s="357"/>
      <c r="G410" s="357"/>
      <c r="H410" s="358"/>
      <c r="I410" s="357"/>
    </row>
    <row r="411" spans="1:9" x14ac:dyDescent="0.35">
      <c r="A411" s="362" t="s">
        <v>139</v>
      </c>
      <c r="D411" s="358"/>
      <c r="E411" s="357"/>
      <c r="F411" s="357"/>
      <c r="G411" s="357"/>
      <c r="H411" s="358"/>
      <c r="I411" s="357"/>
    </row>
    <row r="412" spans="1:9" x14ac:dyDescent="0.35">
      <c r="A412" s="361" t="s">
        <v>138</v>
      </c>
      <c r="D412" s="358"/>
      <c r="E412" s="357"/>
      <c r="F412" s="357"/>
      <c r="G412" s="357"/>
      <c r="H412" s="358"/>
      <c r="I412" s="357"/>
    </row>
    <row r="413" spans="1:9" x14ac:dyDescent="0.35">
      <c r="A413" s="361" t="s">
        <v>137</v>
      </c>
      <c r="D413" s="358"/>
      <c r="E413" s="357"/>
      <c r="F413" s="357"/>
      <c r="G413" s="357"/>
      <c r="H413" s="358"/>
      <c r="I413" s="357"/>
    </row>
    <row r="414" spans="1:9" x14ac:dyDescent="0.35">
      <c r="A414" s="361" t="s">
        <v>136</v>
      </c>
      <c r="D414" s="358"/>
      <c r="E414" s="357"/>
      <c r="F414" s="357"/>
      <c r="G414" s="357"/>
      <c r="H414" s="358"/>
      <c r="I414" s="357"/>
    </row>
    <row r="415" spans="1:9" x14ac:dyDescent="0.35">
      <c r="A415" s="361" t="s">
        <v>135</v>
      </c>
      <c r="D415" s="358"/>
      <c r="E415" s="357"/>
      <c r="F415" s="357"/>
      <c r="G415" s="357"/>
      <c r="H415" s="358"/>
      <c r="I415" s="357"/>
    </row>
    <row r="416" spans="1:9" x14ac:dyDescent="0.35">
      <c r="A416" s="360" t="s">
        <v>102</v>
      </c>
      <c r="C416" s="360" t="s">
        <v>101</v>
      </c>
      <c r="D416" s="359">
        <v>-34</v>
      </c>
      <c r="E416" s="357"/>
      <c r="F416" s="357"/>
      <c r="G416" s="357"/>
      <c r="H416" s="358"/>
      <c r="I416" s="357"/>
    </row>
    <row r="417" spans="1:9" x14ac:dyDescent="0.35">
      <c r="A417" s="360"/>
      <c r="C417" s="360"/>
      <c r="D417" s="358"/>
      <c r="E417" s="357"/>
      <c r="F417" s="357"/>
      <c r="G417" s="357"/>
      <c r="H417" s="358"/>
      <c r="I417" s="357"/>
    </row>
    <row r="418" spans="1:9" x14ac:dyDescent="0.35">
      <c r="A418" s="362" t="s">
        <v>134</v>
      </c>
      <c r="D418" s="358"/>
      <c r="E418" s="357"/>
      <c r="F418" s="357"/>
      <c r="G418" s="357"/>
      <c r="H418" s="358"/>
      <c r="I418" s="357"/>
    </row>
    <row r="419" spans="1:9" x14ac:dyDescent="0.35">
      <c r="A419" s="361" t="s">
        <v>133</v>
      </c>
      <c r="D419" s="358"/>
      <c r="E419" s="357"/>
      <c r="F419" s="357"/>
      <c r="G419" s="357"/>
      <c r="H419" s="358"/>
      <c r="I419" s="357"/>
    </row>
    <row r="420" spans="1:9" x14ac:dyDescent="0.35">
      <c r="A420" s="361" t="s">
        <v>132</v>
      </c>
      <c r="D420" s="358"/>
      <c r="E420" s="357"/>
      <c r="F420" s="357"/>
      <c r="G420" s="357"/>
      <c r="H420" s="358"/>
      <c r="I420" s="357"/>
    </row>
    <row r="421" spans="1:9" x14ac:dyDescent="0.35">
      <c r="A421" s="361" t="s">
        <v>131</v>
      </c>
      <c r="D421" s="358"/>
      <c r="E421" s="357"/>
      <c r="F421" s="357"/>
      <c r="G421" s="357"/>
      <c r="H421" s="358"/>
      <c r="I421" s="357"/>
    </row>
    <row r="422" spans="1:9" x14ac:dyDescent="0.35">
      <c r="A422" s="361" t="s">
        <v>130</v>
      </c>
      <c r="D422" s="358"/>
      <c r="E422" s="357"/>
      <c r="F422" s="357"/>
      <c r="G422" s="357"/>
      <c r="H422" s="358"/>
      <c r="I422" s="357"/>
    </row>
    <row r="423" spans="1:9" x14ac:dyDescent="0.35">
      <c r="A423" s="364" t="s">
        <v>102</v>
      </c>
      <c r="C423" s="364" t="s">
        <v>101</v>
      </c>
      <c r="D423" s="363">
        <v>-38</v>
      </c>
      <c r="E423" s="357"/>
      <c r="F423" s="357"/>
      <c r="G423" s="357"/>
      <c r="H423" s="358"/>
      <c r="I423" s="357"/>
    </row>
    <row r="424" spans="1:9" x14ac:dyDescent="0.35">
      <c r="D424" s="358"/>
      <c r="E424" s="357"/>
      <c r="F424" s="357"/>
      <c r="G424" s="357"/>
      <c r="H424" s="358"/>
      <c r="I424" s="357"/>
    </row>
    <row r="425" spans="1:9" x14ac:dyDescent="0.35">
      <c r="A425" s="362" t="s">
        <v>129</v>
      </c>
      <c r="D425" s="358"/>
      <c r="E425" s="357"/>
      <c r="F425" s="357"/>
      <c r="G425" s="357"/>
      <c r="H425" s="358"/>
      <c r="I425" s="357"/>
    </row>
    <row r="426" spans="1:9" x14ac:dyDescent="0.35">
      <c r="A426" s="361" t="s">
        <v>128</v>
      </c>
      <c r="D426" s="358"/>
      <c r="E426" s="357"/>
      <c r="F426" s="357"/>
      <c r="G426" s="357"/>
      <c r="H426" s="358"/>
      <c r="I426" s="357"/>
    </row>
    <row r="427" spans="1:9" x14ac:dyDescent="0.35">
      <c r="A427" s="361" t="s">
        <v>127</v>
      </c>
      <c r="D427" s="358"/>
      <c r="E427" s="357"/>
      <c r="F427" s="357"/>
      <c r="G427" s="357"/>
      <c r="H427" s="358"/>
      <c r="I427" s="357"/>
    </row>
    <row r="428" spans="1:9" x14ac:dyDescent="0.35">
      <c r="A428" s="361" t="s">
        <v>126</v>
      </c>
      <c r="D428" s="358"/>
      <c r="E428" s="357"/>
      <c r="F428" s="357"/>
      <c r="G428" s="357"/>
      <c r="H428" s="358"/>
      <c r="I428" s="357"/>
    </row>
    <row r="429" spans="1:9" x14ac:dyDescent="0.35">
      <c r="A429" s="364" t="s">
        <v>102</v>
      </c>
      <c r="C429" s="364" t="s">
        <v>101</v>
      </c>
      <c r="D429" s="363">
        <v>-42</v>
      </c>
      <c r="E429" s="357"/>
      <c r="F429" s="357"/>
      <c r="G429" s="357"/>
      <c r="H429" s="358"/>
      <c r="I429" s="357"/>
    </row>
    <row r="430" spans="1:9" x14ac:dyDescent="0.35">
      <c r="D430" s="358"/>
      <c r="E430" s="357"/>
      <c r="F430" s="357"/>
      <c r="G430" s="357"/>
      <c r="H430" s="358"/>
      <c r="I430" s="357"/>
    </row>
    <row r="431" spans="1:9" x14ac:dyDescent="0.35">
      <c r="A431" s="362" t="s">
        <v>125</v>
      </c>
      <c r="D431" s="358"/>
      <c r="E431" s="357"/>
      <c r="F431" s="357"/>
      <c r="G431" s="357"/>
      <c r="H431" s="358"/>
      <c r="I431" s="357"/>
    </row>
    <row r="432" spans="1:9" x14ac:dyDescent="0.35">
      <c r="A432" s="361" t="s">
        <v>124</v>
      </c>
      <c r="D432" s="358"/>
      <c r="E432" s="357"/>
      <c r="F432" s="357"/>
      <c r="G432" s="357"/>
      <c r="H432" s="358"/>
      <c r="I432" s="357"/>
    </row>
    <row r="433" spans="1:9" x14ac:dyDescent="0.35">
      <c r="A433" s="361" t="s">
        <v>110</v>
      </c>
      <c r="D433" s="358"/>
      <c r="E433" s="357"/>
      <c r="F433" s="357"/>
      <c r="G433" s="357"/>
      <c r="H433" s="358"/>
      <c r="I433" s="357"/>
    </row>
    <row r="434" spans="1:9" x14ac:dyDescent="0.35">
      <c r="A434" s="361" t="s">
        <v>106</v>
      </c>
      <c r="D434" s="358"/>
      <c r="E434" s="357"/>
      <c r="F434" s="357"/>
      <c r="G434" s="357"/>
      <c r="H434" s="358"/>
      <c r="I434" s="357"/>
    </row>
    <row r="435" spans="1:9" x14ac:dyDescent="0.35">
      <c r="A435" s="361" t="s">
        <v>105</v>
      </c>
      <c r="D435" s="358"/>
      <c r="E435" s="357"/>
      <c r="F435" s="357"/>
      <c r="G435" s="357"/>
      <c r="H435" s="358"/>
      <c r="I435" s="357"/>
    </row>
    <row r="436" spans="1:9" x14ac:dyDescent="0.35">
      <c r="A436" s="361" t="s">
        <v>104</v>
      </c>
      <c r="D436" s="358"/>
      <c r="E436" s="357"/>
      <c r="F436" s="357"/>
      <c r="G436" s="357"/>
      <c r="H436" s="358"/>
      <c r="I436" s="357"/>
    </row>
    <row r="437" spans="1:9" x14ac:dyDescent="0.35">
      <c r="A437" s="361" t="s">
        <v>103</v>
      </c>
      <c r="D437" s="358"/>
      <c r="E437" s="357"/>
      <c r="F437" s="357"/>
      <c r="G437" s="357"/>
      <c r="H437" s="358"/>
      <c r="I437" s="357"/>
    </row>
    <row r="438" spans="1:9" x14ac:dyDescent="0.35">
      <c r="A438" s="364" t="s">
        <v>102</v>
      </c>
      <c r="C438" s="364" t="s">
        <v>101</v>
      </c>
      <c r="D438" s="363">
        <v>-45</v>
      </c>
      <c r="E438" s="357"/>
      <c r="F438" s="357"/>
      <c r="G438" s="357"/>
      <c r="H438" s="358"/>
      <c r="I438" s="357"/>
    </row>
    <row r="439" spans="1:9" x14ac:dyDescent="0.35">
      <c r="D439" s="358"/>
      <c r="E439" s="357"/>
      <c r="F439" s="357"/>
      <c r="G439" s="357"/>
      <c r="H439" s="358"/>
      <c r="I439" s="357"/>
    </row>
    <row r="440" spans="1:9" x14ac:dyDescent="0.35">
      <c r="A440" s="362" t="s">
        <v>123</v>
      </c>
      <c r="D440" s="358"/>
      <c r="E440" s="357"/>
      <c r="F440" s="357"/>
      <c r="G440" s="357"/>
      <c r="H440" s="358"/>
      <c r="I440" s="357"/>
    </row>
    <row r="441" spans="1:9" x14ac:dyDescent="0.35">
      <c r="A441" s="361" t="s">
        <v>122</v>
      </c>
      <c r="D441" s="358"/>
      <c r="E441" s="357"/>
      <c r="F441" s="357"/>
      <c r="G441" s="357"/>
      <c r="H441" s="358"/>
      <c r="I441" s="357"/>
    </row>
    <row r="442" spans="1:9" x14ac:dyDescent="0.35">
      <c r="A442" s="361" t="s">
        <v>121</v>
      </c>
      <c r="D442" s="358"/>
      <c r="E442" s="357"/>
      <c r="F442" s="357"/>
      <c r="G442" s="357"/>
      <c r="H442" s="358"/>
      <c r="I442" s="357"/>
    </row>
    <row r="443" spans="1:9" x14ac:dyDescent="0.35">
      <c r="A443" s="361" t="s">
        <v>120</v>
      </c>
      <c r="D443" s="358"/>
      <c r="E443" s="357"/>
      <c r="F443" s="357"/>
      <c r="G443" s="357"/>
      <c r="H443" s="358"/>
      <c r="I443" s="357"/>
    </row>
    <row r="444" spans="1:9" x14ac:dyDescent="0.35">
      <c r="A444" s="361" t="s">
        <v>119</v>
      </c>
      <c r="D444" s="358"/>
      <c r="E444" s="357"/>
      <c r="F444" s="357"/>
      <c r="G444" s="357"/>
      <c r="H444" s="358"/>
      <c r="I444" s="357"/>
    </row>
    <row r="445" spans="1:9" x14ac:dyDescent="0.35">
      <c r="A445" s="361" t="s">
        <v>118</v>
      </c>
      <c r="D445" s="358"/>
      <c r="E445" s="357"/>
      <c r="F445" s="357"/>
      <c r="G445" s="357"/>
      <c r="H445" s="358"/>
      <c r="I445" s="357"/>
    </row>
    <row r="446" spans="1:9" x14ac:dyDescent="0.35">
      <c r="A446" s="365" t="s">
        <v>117</v>
      </c>
      <c r="D446" s="358"/>
      <c r="E446" s="357"/>
      <c r="F446" s="357"/>
      <c r="G446" s="357"/>
      <c r="H446" s="358"/>
      <c r="I446" s="357"/>
    </row>
    <row r="447" spans="1:9" x14ac:dyDescent="0.35">
      <c r="A447" s="366" t="s">
        <v>116</v>
      </c>
      <c r="D447" s="358"/>
      <c r="E447" s="357"/>
      <c r="F447" s="357"/>
      <c r="G447" s="357"/>
      <c r="H447" s="358"/>
      <c r="I447" s="357"/>
    </row>
    <row r="448" spans="1:9" x14ac:dyDescent="0.35">
      <c r="A448" s="365" t="s">
        <v>115</v>
      </c>
      <c r="D448" s="358"/>
      <c r="E448" s="357"/>
      <c r="F448" s="357"/>
      <c r="G448" s="357"/>
      <c r="H448" s="358"/>
      <c r="I448" s="357"/>
    </row>
    <row r="449" spans="1:9" x14ac:dyDescent="0.35">
      <c r="A449" s="365" t="s">
        <v>103</v>
      </c>
      <c r="D449" s="358"/>
      <c r="E449" s="357"/>
      <c r="F449" s="357"/>
      <c r="G449" s="357"/>
      <c r="H449" s="358"/>
      <c r="I449" s="357"/>
    </row>
    <row r="450" spans="1:9" x14ac:dyDescent="0.35">
      <c r="A450" s="364" t="s">
        <v>102</v>
      </c>
      <c r="C450" s="364" t="s">
        <v>101</v>
      </c>
      <c r="D450" s="363">
        <v>-50</v>
      </c>
      <c r="E450" s="357"/>
      <c r="F450" s="357"/>
      <c r="G450" s="357"/>
      <c r="H450" s="358"/>
      <c r="I450" s="357"/>
    </row>
    <row r="451" spans="1:9" x14ac:dyDescent="0.35">
      <c r="D451" s="358"/>
      <c r="E451" s="357"/>
      <c r="F451" s="357"/>
      <c r="G451" s="357"/>
      <c r="H451" s="358"/>
      <c r="I451" s="357"/>
    </row>
    <row r="452" spans="1:9" x14ac:dyDescent="0.35">
      <c r="A452" s="362" t="s">
        <v>114</v>
      </c>
      <c r="D452" s="358"/>
      <c r="E452" s="357"/>
      <c r="F452" s="357"/>
      <c r="G452" s="357"/>
      <c r="H452" s="358"/>
      <c r="I452" s="357"/>
    </row>
    <row r="453" spans="1:9" x14ac:dyDescent="0.35">
      <c r="A453" s="361" t="s">
        <v>113</v>
      </c>
      <c r="D453" s="358"/>
      <c r="E453" s="357"/>
      <c r="F453" s="357"/>
      <c r="G453" s="357"/>
      <c r="H453" s="358"/>
      <c r="I453" s="357"/>
    </row>
    <row r="454" spans="1:9" x14ac:dyDescent="0.35">
      <c r="A454" s="361" t="s">
        <v>110</v>
      </c>
      <c r="D454" s="358"/>
      <c r="E454" s="357"/>
      <c r="F454" s="357"/>
      <c r="G454" s="357"/>
      <c r="H454" s="358"/>
      <c r="I454" s="357"/>
    </row>
    <row r="455" spans="1:9" x14ac:dyDescent="0.35">
      <c r="A455" s="361" t="s">
        <v>106</v>
      </c>
      <c r="D455" s="358"/>
      <c r="E455" s="357"/>
      <c r="F455" s="357"/>
      <c r="G455" s="357"/>
      <c r="H455" s="358"/>
      <c r="I455" s="357"/>
    </row>
    <row r="456" spans="1:9" x14ac:dyDescent="0.35">
      <c r="A456" s="361" t="s">
        <v>105</v>
      </c>
      <c r="D456" s="358"/>
      <c r="E456" s="357"/>
      <c r="F456" s="357"/>
      <c r="G456" s="357"/>
      <c r="H456" s="358"/>
      <c r="I456" s="357"/>
    </row>
    <row r="457" spans="1:9" x14ac:dyDescent="0.35">
      <c r="A457" s="361" t="s">
        <v>104</v>
      </c>
      <c r="D457" s="358"/>
      <c r="E457" s="357"/>
      <c r="F457" s="357"/>
      <c r="G457" s="357"/>
      <c r="H457" s="358"/>
      <c r="I457" s="357"/>
    </row>
    <row r="458" spans="1:9" x14ac:dyDescent="0.35">
      <c r="A458" s="361" t="s">
        <v>103</v>
      </c>
      <c r="D458" s="358"/>
      <c r="E458" s="357"/>
      <c r="F458" s="357"/>
      <c r="G458" s="357"/>
      <c r="H458" s="358"/>
      <c r="I458" s="357"/>
    </row>
    <row r="459" spans="1:9" x14ac:dyDescent="0.35">
      <c r="A459" s="360" t="s">
        <v>102</v>
      </c>
      <c r="C459" s="360" t="s">
        <v>101</v>
      </c>
      <c r="D459" s="359">
        <v>-55</v>
      </c>
      <c r="E459" s="357"/>
      <c r="F459" s="357"/>
      <c r="G459" s="357"/>
      <c r="H459" s="358"/>
      <c r="I459" s="357"/>
    </row>
    <row r="460" spans="1:9" x14ac:dyDescent="0.35">
      <c r="D460" s="358"/>
      <c r="E460" s="357"/>
      <c r="F460" s="357"/>
      <c r="G460" s="357"/>
      <c r="H460" s="358"/>
      <c r="I460" s="357"/>
    </row>
    <row r="461" spans="1:9" x14ac:dyDescent="0.35">
      <c r="A461" s="362" t="s">
        <v>112</v>
      </c>
      <c r="D461" s="358"/>
      <c r="E461" s="357"/>
      <c r="F461" s="357"/>
      <c r="G461" s="357"/>
      <c r="H461" s="358"/>
      <c r="I461" s="357"/>
    </row>
    <row r="462" spans="1:9" x14ac:dyDescent="0.35">
      <c r="A462" s="361" t="s">
        <v>111</v>
      </c>
      <c r="D462" s="358"/>
      <c r="E462" s="357"/>
      <c r="F462" s="357"/>
      <c r="G462" s="357"/>
      <c r="H462" s="358"/>
      <c r="I462" s="357"/>
    </row>
    <row r="463" spans="1:9" x14ac:dyDescent="0.35">
      <c r="A463" s="361" t="s">
        <v>110</v>
      </c>
      <c r="D463" s="358"/>
      <c r="E463" s="357"/>
      <c r="F463" s="357"/>
      <c r="G463" s="357"/>
      <c r="H463" s="358"/>
      <c r="I463" s="357"/>
    </row>
    <row r="464" spans="1:9" x14ac:dyDescent="0.35">
      <c r="A464" s="361" t="s">
        <v>106</v>
      </c>
      <c r="D464" s="358"/>
      <c r="E464" s="357"/>
      <c r="F464" s="357"/>
      <c r="G464" s="357"/>
      <c r="H464" s="358"/>
      <c r="I464" s="357"/>
    </row>
    <row r="465" spans="1:9" x14ac:dyDescent="0.35">
      <c r="A465" s="361" t="s">
        <v>105</v>
      </c>
      <c r="D465" s="358"/>
      <c r="E465" s="357"/>
      <c r="F465" s="357"/>
      <c r="G465" s="357"/>
      <c r="H465" s="358"/>
      <c r="I465" s="357"/>
    </row>
    <row r="466" spans="1:9" x14ac:dyDescent="0.35">
      <c r="A466" s="361" t="s">
        <v>104</v>
      </c>
      <c r="D466" s="358"/>
      <c r="E466" s="357"/>
      <c r="F466" s="357"/>
      <c r="G466" s="357"/>
      <c r="H466" s="358"/>
      <c r="I466" s="357"/>
    </row>
    <row r="467" spans="1:9" x14ac:dyDescent="0.35">
      <c r="A467" s="361" t="s">
        <v>103</v>
      </c>
      <c r="D467" s="358"/>
      <c r="E467" s="357"/>
      <c r="F467" s="357"/>
      <c r="G467" s="357"/>
      <c r="H467" s="358"/>
      <c r="I467" s="357"/>
    </row>
    <row r="468" spans="1:9" x14ac:dyDescent="0.35">
      <c r="A468" s="364" t="s">
        <v>102</v>
      </c>
      <c r="C468" s="364" t="s">
        <v>101</v>
      </c>
      <c r="D468" s="363">
        <v>-60</v>
      </c>
      <c r="E468" s="357"/>
      <c r="F468" s="357"/>
      <c r="G468" s="357"/>
      <c r="H468" s="358"/>
      <c r="I468" s="357"/>
    </row>
    <row r="469" spans="1:9" x14ac:dyDescent="0.35">
      <c r="D469" s="358"/>
      <c r="E469" s="357"/>
      <c r="F469" s="357"/>
      <c r="G469" s="357"/>
      <c r="H469" s="358"/>
      <c r="I469" s="357"/>
    </row>
    <row r="470" spans="1:9" x14ac:dyDescent="0.35">
      <c r="A470" s="362" t="s">
        <v>109</v>
      </c>
      <c r="D470" s="358"/>
      <c r="E470" s="357"/>
      <c r="F470" s="357"/>
      <c r="G470" s="357"/>
      <c r="H470" s="358"/>
      <c r="I470" s="357"/>
    </row>
    <row r="471" spans="1:9" x14ac:dyDescent="0.35">
      <c r="A471" s="361" t="s">
        <v>108</v>
      </c>
      <c r="D471" s="358"/>
      <c r="E471" s="357"/>
      <c r="F471" s="357"/>
      <c r="G471" s="357"/>
      <c r="H471" s="358"/>
      <c r="I471" s="357"/>
    </row>
    <row r="472" spans="1:9" x14ac:dyDescent="0.35">
      <c r="A472" s="361" t="s">
        <v>107</v>
      </c>
      <c r="D472" s="358"/>
      <c r="E472" s="357"/>
      <c r="F472" s="357"/>
      <c r="G472" s="357"/>
      <c r="H472" s="358"/>
      <c r="I472" s="357"/>
    </row>
    <row r="473" spans="1:9" x14ac:dyDescent="0.35">
      <c r="A473" s="361" t="s">
        <v>106</v>
      </c>
      <c r="D473" s="358"/>
      <c r="E473" s="357"/>
      <c r="F473" s="357"/>
      <c r="G473" s="357"/>
      <c r="H473" s="358"/>
      <c r="I473" s="357"/>
    </row>
    <row r="474" spans="1:9" x14ac:dyDescent="0.35">
      <c r="A474" s="361" t="s">
        <v>105</v>
      </c>
      <c r="D474" s="358"/>
      <c r="E474" s="357"/>
      <c r="F474" s="357"/>
      <c r="G474" s="357"/>
      <c r="H474" s="358"/>
      <c r="I474" s="357"/>
    </row>
    <row r="475" spans="1:9" x14ac:dyDescent="0.35">
      <c r="A475" s="361" t="s">
        <v>104</v>
      </c>
      <c r="D475" s="358"/>
      <c r="E475" s="357"/>
      <c r="F475" s="357"/>
      <c r="G475" s="357"/>
      <c r="H475" s="358"/>
      <c r="I475" s="357"/>
    </row>
    <row r="476" spans="1:9" x14ac:dyDescent="0.35">
      <c r="A476" s="361" t="s">
        <v>103</v>
      </c>
      <c r="D476" s="358"/>
      <c r="E476" s="357"/>
      <c r="F476" s="357"/>
      <c r="G476" s="357"/>
      <c r="H476" s="358"/>
      <c r="I476" s="357"/>
    </row>
    <row r="477" spans="1:9" x14ac:dyDescent="0.35">
      <c r="A477" s="360" t="s">
        <v>102</v>
      </c>
      <c r="C477" s="360" t="s">
        <v>101</v>
      </c>
      <c r="D477" s="359">
        <v>-75</v>
      </c>
      <c r="E477" s="357"/>
      <c r="F477" s="357"/>
      <c r="G477" s="357"/>
      <c r="H477" s="358"/>
      <c r="I477" s="357"/>
    </row>
    <row r="478" spans="1:9" x14ac:dyDescent="0.35">
      <c r="D478" s="358"/>
      <c r="E478" s="357"/>
      <c r="F478" s="357"/>
      <c r="G478" s="357"/>
      <c r="H478" s="358"/>
      <c r="I478" s="357"/>
    </row>
    <row r="479" spans="1:9" x14ac:dyDescent="0.35">
      <c r="D479" s="358"/>
      <c r="E479" s="357"/>
      <c r="F479" s="357"/>
      <c r="G479" s="357"/>
      <c r="H479" s="358"/>
      <c r="I479" s="357"/>
    </row>
    <row r="480" spans="1:9" x14ac:dyDescent="0.35">
      <c r="D480" s="358"/>
      <c r="E480" s="357"/>
      <c r="F480" s="357"/>
      <c r="G480" s="357"/>
      <c r="H480" s="358"/>
      <c r="I480" s="357"/>
    </row>
    <row r="481" spans="4:9" x14ac:dyDescent="0.35">
      <c r="D481" s="358"/>
      <c r="E481" s="357"/>
      <c r="F481" s="357"/>
      <c r="G481" s="357"/>
      <c r="H481" s="358"/>
      <c r="I481" s="357"/>
    </row>
    <row r="482" spans="4:9" x14ac:dyDescent="0.35">
      <c r="D482" s="358"/>
      <c r="E482" s="357"/>
      <c r="F482" s="357"/>
      <c r="G482" s="357"/>
      <c r="H482" s="358"/>
      <c r="I482" s="357"/>
    </row>
    <row r="483" spans="4:9" x14ac:dyDescent="0.35">
      <c r="D483" s="358"/>
      <c r="E483" s="357"/>
      <c r="F483" s="357"/>
      <c r="G483" s="357"/>
      <c r="H483" s="358"/>
      <c r="I483" s="357"/>
    </row>
    <row r="484" spans="4:9" x14ac:dyDescent="0.35">
      <c r="D484" s="358"/>
      <c r="E484" s="357"/>
      <c r="F484" s="357"/>
      <c r="G484" s="357"/>
      <c r="H484" s="358"/>
      <c r="I484" s="357"/>
    </row>
    <row r="485" spans="4:9" x14ac:dyDescent="0.35">
      <c r="D485" s="358"/>
      <c r="E485" s="357"/>
      <c r="F485" s="357"/>
      <c r="G485" s="357"/>
      <c r="H485" s="358"/>
      <c r="I485" s="357"/>
    </row>
    <row r="486" spans="4:9" x14ac:dyDescent="0.35">
      <c r="D486" s="358"/>
      <c r="E486" s="357"/>
      <c r="F486" s="357"/>
      <c r="G486" s="357"/>
      <c r="H486" s="358"/>
      <c r="I486" s="357"/>
    </row>
    <row r="487" spans="4:9" x14ac:dyDescent="0.35">
      <c r="D487" s="358"/>
      <c r="E487" s="357"/>
      <c r="F487" s="357"/>
      <c r="G487" s="357"/>
      <c r="H487" s="358"/>
      <c r="I487" s="357"/>
    </row>
    <row r="488" spans="4:9" x14ac:dyDescent="0.35">
      <c r="D488" s="358"/>
      <c r="E488" s="357"/>
      <c r="F488" s="357"/>
      <c r="G488" s="357"/>
      <c r="H488" s="358"/>
      <c r="I488" s="357"/>
    </row>
    <row r="489" spans="4:9" x14ac:dyDescent="0.35">
      <c r="D489" s="358"/>
      <c r="E489" s="357"/>
      <c r="F489" s="357"/>
      <c r="G489" s="357"/>
      <c r="H489" s="358"/>
      <c r="I489" s="357"/>
    </row>
    <row r="490" spans="4:9" x14ac:dyDescent="0.35">
      <c r="D490" s="358"/>
      <c r="E490" s="357"/>
      <c r="F490" s="357"/>
      <c r="G490" s="357"/>
      <c r="H490" s="358"/>
      <c r="I490" s="357"/>
    </row>
    <row r="491" spans="4:9" x14ac:dyDescent="0.35">
      <c r="D491" s="358"/>
      <c r="E491" s="357"/>
      <c r="F491" s="357"/>
      <c r="G491" s="357"/>
      <c r="H491" s="358"/>
      <c r="I491" s="357"/>
    </row>
    <row r="492" spans="4:9" x14ac:dyDescent="0.35">
      <c r="D492" s="358"/>
      <c r="E492" s="357"/>
      <c r="F492" s="357"/>
      <c r="G492" s="357"/>
      <c r="H492" s="358"/>
      <c r="I492" s="357"/>
    </row>
    <row r="493" spans="4:9" x14ac:dyDescent="0.35">
      <c r="D493" s="358"/>
      <c r="E493" s="357"/>
      <c r="F493" s="357"/>
      <c r="G493" s="357"/>
      <c r="H493" s="358"/>
      <c r="I493" s="357"/>
    </row>
    <row r="494" spans="4:9" x14ac:dyDescent="0.35">
      <c r="D494" s="358"/>
      <c r="E494" s="357"/>
      <c r="F494" s="357"/>
      <c r="G494" s="357"/>
      <c r="H494" s="358"/>
      <c r="I494" s="357"/>
    </row>
    <row r="495" spans="4:9" x14ac:dyDescent="0.35">
      <c r="D495" s="358"/>
      <c r="E495" s="357"/>
      <c r="F495" s="357"/>
      <c r="G495" s="357"/>
      <c r="H495" s="358"/>
      <c r="I495" s="357"/>
    </row>
    <row r="496" spans="4:9" x14ac:dyDescent="0.35">
      <c r="D496" s="358"/>
      <c r="E496" s="357"/>
      <c r="F496" s="357"/>
      <c r="G496" s="357"/>
      <c r="H496" s="358"/>
      <c r="I496" s="357"/>
    </row>
    <row r="497" spans="4:9" x14ac:dyDescent="0.35">
      <c r="D497" s="358"/>
      <c r="E497" s="357"/>
      <c r="F497" s="357"/>
      <c r="G497" s="357"/>
      <c r="H497" s="358"/>
      <c r="I497" s="357"/>
    </row>
    <row r="498" spans="4:9" x14ac:dyDescent="0.35">
      <c r="D498" s="358"/>
      <c r="E498" s="357"/>
      <c r="F498" s="357"/>
      <c r="G498" s="357"/>
      <c r="H498" s="358"/>
      <c r="I498" s="357"/>
    </row>
    <row r="499" spans="4:9" x14ac:dyDescent="0.35">
      <c r="D499" s="358"/>
      <c r="E499" s="357"/>
      <c r="F499" s="357"/>
      <c r="G499" s="357"/>
      <c r="H499" s="358"/>
      <c r="I499" s="357"/>
    </row>
    <row r="500" spans="4:9" x14ac:dyDescent="0.35">
      <c r="D500" s="358"/>
      <c r="E500" s="357"/>
      <c r="F500" s="357"/>
      <c r="G500" s="357"/>
      <c r="H500" s="358"/>
      <c r="I500" s="357"/>
    </row>
    <row r="501" spans="4:9" x14ac:dyDescent="0.35">
      <c r="D501" s="358"/>
      <c r="E501" s="357"/>
      <c r="F501" s="357"/>
      <c r="G501" s="357"/>
      <c r="H501" s="358"/>
      <c r="I501" s="357"/>
    </row>
    <row r="502" spans="4:9" x14ac:dyDescent="0.35">
      <c r="D502" s="358"/>
      <c r="E502" s="357"/>
      <c r="F502" s="357"/>
      <c r="G502" s="357"/>
      <c r="H502" s="358"/>
      <c r="I502" s="357"/>
    </row>
    <row r="503" spans="4:9" x14ac:dyDescent="0.35">
      <c r="D503" s="358"/>
      <c r="E503" s="357"/>
      <c r="F503" s="357"/>
      <c r="G503" s="357"/>
      <c r="H503" s="358"/>
      <c r="I503" s="357"/>
    </row>
    <row r="504" spans="4:9" x14ac:dyDescent="0.35">
      <c r="D504" s="358"/>
      <c r="E504" s="357"/>
      <c r="F504" s="357"/>
      <c r="G504" s="357"/>
      <c r="H504" s="358"/>
      <c r="I504" s="357"/>
    </row>
    <row r="505" spans="4:9" x14ac:dyDescent="0.35">
      <c r="D505" s="358"/>
      <c r="E505" s="357"/>
      <c r="F505" s="357"/>
      <c r="G505" s="357"/>
      <c r="H505" s="358"/>
      <c r="I505" s="357"/>
    </row>
    <row r="506" spans="4:9" x14ac:dyDescent="0.35">
      <c r="D506" s="358"/>
      <c r="E506" s="357"/>
      <c r="F506" s="357"/>
      <c r="G506" s="357"/>
      <c r="H506" s="358"/>
      <c r="I506" s="357"/>
    </row>
    <row r="507" spans="4:9" x14ac:dyDescent="0.35">
      <c r="D507" s="358"/>
      <c r="E507" s="357"/>
      <c r="F507" s="357"/>
      <c r="G507" s="357"/>
      <c r="H507" s="358"/>
      <c r="I507" s="357"/>
    </row>
    <row r="508" spans="4:9" x14ac:dyDescent="0.35">
      <c r="D508" s="358"/>
      <c r="E508" s="357"/>
      <c r="F508" s="357"/>
      <c r="G508" s="357"/>
      <c r="H508" s="358"/>
      <c r="I508" s="357"/>
    </row>
    <row r="509" spans="4:9" x14ac:dyDescent="0.35">
      <c r="D509" s="358"/>
      <c r="E509" s="357"/>
      <c r="F509" s="357"/>
      <c r="G509" s="357"/>
      <c r="H509" s="358"/>
      <c r="I509" s="357"/>
    </row>
    <row r="510" spans="4:9" x14ac:dyDescent="0.35">
      <c r="D510" s="358"/>
      <c r="E510" s="357"/>
      <c r="F510" s="357"/>
      <c r="G510" s="357"/>
      <c r="H510" s="358"/>
      <c r="I510" s="357"/>
    </row>
    <row r="511" spans="4:9" x14ac:dyDescent="0.35">
      <c r="D511" s="358"/>
      <c r="E511" s="357"/>
      <c r="F511" s="357"/>
      <c r="G511" s="357"/>
      <c r="H511" s="358"/>
      <c r="I511" s="357"/>
    </row>
    <row r="512" spans="4:9" x14ac:dyDescent="0.35">
      <c r="D512" s="358"/>
      <c r="E512" s="357"/>
      <c r="F512" s="357"/>
      <c r="G512" s="357"/>
      <c r="H512" s="358"/>
      <c r="I512" s="357"/>
    </row>
    <row r="513" spans="4:9" x14ac:dyDescent="0.35">
      <c r="D513" s="358"/>
      <c r="E513" s="357"/>
      <c r="F513" s="357"/>
      <c r="G513" s="357"/>
      <c r="H513" s="358"/>
      <c r="I513" s="357"/>
    </row>
    <row r="514" spans="4:9" x14ac:dyDescent="0.35">
      <c r="D514" s="358"/>
      <c r="E514" s="357"/>
      <c r="F514" s="357"/>
      <c r="G514" s="357"/>
      <c r="H514" s="358"/>
      <c r="I514" s="357"/>
    </row>
    <row r="515" spans="4:9" x14ac:dyDescent="0.35">
      <c r="D515" s="358"/>
      <c r="E515" s="357"/>
      <c r="F515" s="357"/>
      <c r="G515" s="357"/>
      <c r="H515" s="358"/>
      <c r="I515" s="357"/>
    </row>
    <row r="516" spans="4:9" x14ac:dyDescent="0.35">
      <c r="D516" s="358"/>
      <c r="E516" s="357"/>
      <c r="F516" s="357"/>
      <c r="G516" s="357"/>
      <c r="H516" s="358"/>
      <c r="I516" s="357"/>
    </row>
    <row r="517" spans="4:9" x14ac:dyDescent="0.35">
      <c r="D517" s="358"/>
      <c r="E517" s="357"/>
      <c r="F517" s="357"/>
      <c r="G517" s="357"/>
      <c r="H517" s="358"/>
      <c r="I517" s="357"/>
    </row>
    <row r="518" spans="4:9" x14ac:dyDescent="0.35">
      <c r="D518" s="358"/>
      <c r="E518" s="357"/>
      <c r="F518" s="357"/>
      <c r="G518" s="357"/>
      <c r="H518" s="358"/>
      <c r="I518" s="357"/>
    </row>
    <row r="519" spans="4:9" x14ac:dyDescent="0.35">
      <c r="D519" s="358"/>
      <c r="E519" s="357"/>
      <c r="F519" s="357"/>
      <c r="G519" s="357"/>
      <c r="H519" s="358"/>
      <c r="I519" s="357"/>
    </row>
    <row r="520" spans="4:9" x14ac:dyDescent="0.35">
      <c r="D520" s="358"/>
      <c r="E520" s="357"/>
      <c r="F520" s="357"/>
      <c r="G520" s="357"/>
      <c r="H520" s="358"/>
      <c r="I520" s="357"/>
    </row>
    <row r="521" spans="4:9" x14ac:dyDescent="0.35">
      <c r="D521" s="358"/>
      <c r="E521" s="357"/>
      <c r="F521" s="357"/>
      <c r="G521" s="357"/>
      <c r="H521" s="358"/>
      <c r="I521" s="357"/>
    </row>
    <row r="522" spans="4:9" x14ac:dyDescent="0.35">
      <c r="D522" s="358"/>
      <c r="E522" s="357"/>
      <c r="F522" s="357"/>
      <c r="G522" s="357"/>
      <c r="H522" s="358"/>
      <c r="I522" s="357"/>
    </row>
    <row r="523" spans="4:9" x14ac:dyDescent="0.35">
      <c r="D523" s="358"/>
      <c r="E523" s="357"/>
      <c r="F523" s="357"/>
      <c r="G523" s="357"/>
      <c r="H523" s="358"/>
      <c r="I523" s="357"/>
    </row>
    <row r="524" spans="4:9" x14ac:dyDescent="0.35">
      <c r="D524" s="358"/>
      <c r="E524" s="357"/>
      <c r="F524" s="357"/>
      <c r="G524" s="357"/>
      <c r="H524" s="358"/>
      <c r="I524" s="357"/>
    </row>
    <row r="525" spans="4:9" x14ac:dyDescent="0.35">
      <c r="D525" s="358"/>
      <c r="E525" s="357"/>
      <c r="F525" s="357"/>
      <c r="G525" s="357"/>
      <c r="H525" s="358"/>
      <c r="I525" s="357"/>
    </row>
    <row r="526" spans="4:9" x14ac:dyDescent="0.35">
      <c r="D526" s="358"/>
      <c r="E526" s="357"/>
      <c r="F526" s="357"/>
      <c r="G526" s="357"/>
      <c r="H526" s="358"/>
      <c r="I526" s="357"/>
    </row>
    <row r="527" spans="4:9" x14ac:dyDescent="0.35">
      <c r="D527" s="358"/>
      <c r="E527" s="357"/>
      <c r="F527" s="357"/>
      <c r="G527" s="357"/>
      <c r="H527" s="358"/>
      <c r="I527" s="357"/>
    </row>
    <row r="528" spans="4:9" x14ac:dyDescent="0.35">
      <c r="D528" s="358"/>
      <c r="E528" s="357"/>
      <c r="F528" s="357"/>
      <c r="G528" s="357"/>
      <c r="H528" s="358"/>
      <c r="I528" s="357"/>
    </row>
    <row r="529" spans="4:9" x14ac:dyDescent="0.35">
      <c r="D529" s="358"/>
      <c r="E529" s="357"/>
      <c r="F529" s="357"/>
      <c r="G529" s="357"/>
      <c r="H529" s="358"/>
      <c r="I529" s="357"/>
    </row>
    <row r="530" spans="4:9" x14ac:dyDescent="0.35">
      <c r="D530" s="358"/>
      <c r="E530" s="357"/>
      <c r="F530" s="357"/>
      <c r="G530" s="357"/>
      <c r="H530" s="358"/>
      <c r="I530" s="357"/>
    </row>
    <row r="531" spans="4:9" x14ac:dyDescent="0.35">
      <c r="D531" s="358"/>
      <c r="E531" s="357"/>
      <c r="F531" s="357"/>
      <c r="G531" s="357"/>
      <c r="H531" s="358"/>
      <c r="I531" s="357"/>
    </row>
    <row r="532" spans="4:9" x14ac:dyDescent="0.35">
      <c r="D532" s="358"/>
      <c r="E532" s="357"/>
      <c r="F532" s="357"/>
      <c r="G532" s="357"/>
      <c r="H532" s="358"/>
      <c r="I532" s="357"/>
    </row>
    <row r="533" spans="4:9" x14ac:dyDescent="0.35">
      <c r="D533" s="358"/>
      <c r="E533" s="357"/>
      <c r="F533" s="357"/>
      <c r="G533" s="357"/>
      <c r="H533" s="358"/>
      <c r="I533" s="357"/>
    </row>
    <row r="534" spans="4:9" x14ac:dyDescent="0.35">
      <c r="D534" s="358"/>
      <c r="E534" s="357"/>
      <c r="F534" s="357"/>
      <c r="G534" s="357"/>
      <c r="H534" s="358"/>
      <c r="I534" s="357"/>
    </row>
    <row r="535" spans="4:9" x14ac:dyDescent="0.35">
      <c r="D535" s="358"/>
      <c r="E535" s="357"/>
      <c r="F535" s="357"/>
      <c r="G535" s="357"/>
      <c r="H535" s="358"/>
      <c r="I535" s="357"/>
    </row>
    <row r="536" spans="4:9" x14ac:dyDescent="0.35">
      <c r="D536" s="358"/>
      <c r="E536" s="357"/>
      <c r="F536" s="357"/>
      <c r="G536" s="357"/>
      <c r="H536" s="358"/>
      <c r="I536" s="357"/>
    </row>
    <row r="537" spans="4:9" x14ac:dyDescent="0.35">
      <c r="D537" s="358"/>
      <c r="E537" s="357"/>
      <c r="F537" s="357"/>
      <c r="G537" s="357"/>
      <c r="H537" s="358"/>
      <c r="I537" s="357"/>
    </row>
    <row r="538" spans="4:9" x14ac:dyDescent="0.35">
      <c r="D538" s="358"/>
      <c r="E538" s="357"/>
      <c r="F538" s="357"/>
      <c r="G538" s="357"/>
      <c r="H538" s="358"/>
      <c r="I538" s="357"/>
    </row>
    <row r="539" spans="4:9" x14ac:dyDescent="0.35">
      <c r="D539" s="358"/>
      <c r="E539" s="357"/>
      <c r="F539" s="357"/>
      <c r="G539" s="357"/>
      <c r="H539" s="358"/>
      <c r="I539" s="357"/>
    </row>
    <row r="540" spans="4:9" x14ac:dyDescent="0.35">
      <c r="D540" s="358"/>
      <c r="E540" s="357"/>
      <c r="F540" s="357"/>
      <c r="G540" s="357"/>
      <c r="H540" s="358"/>
      <c r="I540" s="357"/>
    </row>
    <row r="541" spans="4:9" x14ac:dyDescent="0.35">
      <c r="D541" s="358"/>
      <c r="E541" s="357"/>
      <c r="F541" s="357"/>
      <c r="G541" s="357"/>
      <c r="H541" s="358"/>
      <c r="I541" s="357"/>
    </row>
    <row r="542" spans="4:9" x14ac:dyDescent="0.35">
      <c r="D542" s="358"/>
      <c r="E542" s="357"/>
      <c r="F542" s="357"/>
      <c r="G542" s="357"/>
      <c r="H542" s="358"/>
      <c r="I542" s="357"/>
    </row>
    <row r="543" spans="4:9" x14ac:dyDescent="0.35">
      <c r="D543" s="358"/>
      <c r="E543" s="357"/>
      <c r="F543" s="357"/>
      <c r="G543" s="357"/>
      <c r="H543" s="358"/>
      <c r="I543" s="357"/>
    </row>
    <row r="544" spans="4:9" x14ac:dyDescent="0.35">
      <c r="D544" s="358"/>
      <c r="E544" s="357"/>
      <c r="F544" s="357"/>
      <c r="G544" s="357"/>
      <c r="H544" s="358"/>
      <c r="I544" s="357"/>
    </row>
    <row r="545" spans="4:9" x14ac:dyDescent="0.35">
      <c r="D545" s="358"/>
      <c r="E545" s="357"/>
      <c r="F545" s="357"/>
      <c r="G545" s="357"/>
      <c r="H545" s="358"/>
      <c r="I545" s="357"/>
    </row>
    <row r="546" spans="4:9" x14ac:dyDescent="0.35">
      <c r="D546" s="358"/>
      <c r="E546" s="357"/>
      <c r="F546" s="357"/>
      <c r="G546" s="357"/>
      <c r="H546" s="358"/>
      <c r="I546" s="357"/>
    </row>
    <row r="547" spans="4:9" x14ac:dyDescent="0.35">
      <c r="D547" s="358"/>
      <c r="E547" s="357"/>
      <c r="F547" s="357"/>
      <c r="G547" s="357"/>
      <c r="H547" s="358"/>
      <c r="I547" s="357"/>
    </row>
    <row r="548" spans="4:9" x14ac:dyDescent="0.35">
      <c r="D548" s="358"/>
      <c r="E548" s="357"/>
      <c r="F548" s="357"/>
      <c r="G548" s="357"/>
      <c r="H548" s="358"/>
      <c r="I548" s="357"/>
    </row>
    <row r="549" spans="4:9" x14ac:dyDescent="0.35">
      <c r="D549" s="358"/>
      <c r="E549" s="357"/>
      <c r="F549" s="357"/>
      <c r="G549" s="357"/>
      <c r="H549" s="358"/>
      <c r="I549" s="357"/>
    </row>
    <row r="550" spans="4:9" x14ac:dyDescent="0.35">
      <c r="D550" s="358"/>
      <c r="E550" s="357"/>
      <c r="F550" s="357"/>
      <c r="G550" s="357"/>
      <c r="H550" s="358"/>
      <c r="I550" s="357"/>
    </row>
    <row r="551" spans="4:9" x14ac:dyDescent="0.35">
      <c r="D551" s="358"/>
      <c r="E551" s="357"/>
      <c r="F551" s="357"/>
      <c r="G551" s="357"/>
      <c r="H551" s="358"/>
      <c r="I551" s="357"/>
    </row>
    <row r="552" spans="4:9" x14ac:dyDescent="0.35">
      <c r="D552" s="358"/>
      <c r="E552" s="357"/>
      <c r="F552" s="357"/>
      <c r="G552" s="357"/>
      <c r="H552" s="358"/>
      <c r="I552" s="357"/>
    </row>
    <row r="553" spans="4:9" x14ac:dyDescent="0.35">
      <c r="D553" s="358"/>
      <c r="E553" s="357"/>
      <c r="F553" s="357"/>
      <c r="G553" s="357"/>
      <c r="H553" s="358"/>
      <c r="I553" s="357"/>
    </row>
    <row r="554" spans="4:9" x14ac:dyDescent="0.35">
      <c r="D554" s="358"/>
      <c r="E554" s="357"/>
      <c r="F554" s="357"/>
      <c r="G554" s="357"/>
      <c r="H554" s="358"/>
      <c r="I554" s="357"/>
    </row>
    <row r="555" spans="4:9" x14ac:dyDescent="0.35">
      <c r="D555" s="358"/>
      <c r="E555" s="357"/>
      <c r="F555" s="357"/>
      <c r="G555" s="357"/>
      <c r="H555" s="358"/>
      <c r="I555" s="357"/>
    </row>
    <row r="556" spans="4:9" x14ac:dyDescent="0.35">
      <c r="D556" s="358"/>
      <c r="E556" s="357"/>
      <c r="F556" s="357"/>
      <c r="G556" s="357"/>
      <c r="H556" s="358"/>
      <c r="I556" s="357"/>
    </row>
    <row r="557" spans="4:9" x14ac:dyDescent="0.35">
      <c r="D557" s="358"/>
      <c r="E557" s="357"/>
      <c r="F557" s="357"/>
      <c r="G557" s="357"/>
      <c r="H557" s="358"/>
      <c r="I557" s="357"/>
    </row>
    <row r="558" spans="4:9" x14ac:dyDescent="0.35">
      <c r="D558" s="358"/>
      <c r="E558" s="357"/>
      <c r="F558" s="357"/>
      <c r="G558" s="357"/>
      <c r="H558" s="358"/>
      <c r="I558" s="357"/>
    </row>
    <row r="559" spans="4:9" x14ac:dyDescent="0.35">
      <c r="D559" s="358"/>
      <c r="E559" s="357"/>
      <c r="F559" s="357"/>
      <c r="G559" s="357"/>
      <c r="H559" s="358"/>
      <c r="I559" s="357"/>
    </row>
    <row r="560" spans="4:9" x14ac:dyDescent="0.35">
      <c r="D560" s="358"/>
      <c r="E560" s="357"/>
      <c r="F560" s="357"/>
      <c r="G560" s="357"/>
      <c r="H560" s="358"/>
      <c r="I560" s="357"/>
    </row>
    <row r="561" spans="4:9" x14ac:dyDescent="0.35">
      <c r="D561" s="358"/>
      <c r="E561" s="357"/>
      <c r="F561" s="357"/>
      <c r="G561" s="357"/>
      <c r="H561" s="358"/>
      <c r="I561" s="357"/>
    </row>
    <row r="562" spans="4:9" x14ac:dyDescent="0.35">
      <c r="D562" s="358"/>
      <c r="E562" s="357"/>
      <c r="F562" s="357"/>
      <c r="G562" s="357"/>
      <c r="H562" s="358"/>
      <c r="I562" s="357"/>
    </row>
    <row r="563" spans="4:9" x14ac:dyDescent="0.35">
      <c r="D563" s="358"/>
      <c r="E563" s="357"/>
      <c r="F563" s="357"/>
      <c r="G563" s="357"/>
      <c r="H563" s="358"/>
      <c r="I563" s="357"/>
    </row>
    <row r="564" spans="4:9" x14ac:dyDescent="0.35">
      <c r="D564" s="358"/>
      <c r="E564" s="357"/>
      <c r="F564" s="357"/>
      <c r="G564" s="357"/>
      <c r="H564" s="358"/>
      <c r="I564" s="357"/>
    </row>
    <row r="565" spans="4:9" x14ac:dyDescent="0.35">
      <c r="D565" s="358"/>
      <c r="E565" s="357"/>
      <c r="F565" s="357"/>
      <c r="G565" s="357"/>
      <c r="H565" s="358"/>
      <c r="I565" s="357"/>
    </row>
    <row r="566" spans="4:9" x14ac:dyDescent="0.35">
      <c r="D566" s="358"/>
      <c r="E566" s="357"/>
      <c r="F566" s="357"/>
      <c r="G566" s="357"/>
      <c r="H566" s="358"/>
      <c r="I566" s="357"/>
    </row>
    <row r="567" spans="4:9" x14ac:dyDescent="0.35">
      <c r="D567" s="358"/>
      <c r="E567" s="357"/>
      <c r="F567" s="357"/>
      <c r="G567" s="357"/>
      <c r="H567" s="358"/>
      <c r="I567" s="357"/>
    </row>
    <row r="568" spans="4:9" x14ac:dyDescent="0.35">
      <c r="D568" s="358"/>
      <c r="E568" s="357"/>
      <c r="F568" s="357"/>
      <c r="G568" s="357"/>
      <c r="H568" s="358"/>
      <c r="I568" s="357"/>
    </row>
    <row r="569" spans="4:9" x14ac:dyDescent="0.35">
      <c r="D569" s="358"/>
      <c r="E569" s="357"/>
      <c r="F569" s="357"/>
      <c r="G569" s="357"/>
      <c r="H569" s="358"/>
      <c r="I569" s="357"/>
    </row>
    <row r="570" spans="4:9" x14ac:dyDescent="0.35">
      <c r="D570" s="358"/>
      <c r="E570" s="357"/>
      <c r="F570" s="357"/>
      <c r="G570" s="357"/>
      <c r="H570" s="358"/>
      <c r="I570" s="357"/>
    </row>
    <row r="571" spans="4:9" x14ac:dyDescent="0.35">
      <c r="D571" s="358"/>
      <c r="E571" s="357"/>
      <c r="F571" s="357"/>
      <c r="G571" s="357"/>
      <c r="H571" s="358"/>
      <c r="I571" s="357"/>
    </row>
    <row r="572" spans="4:9" x14ac:dyDescent="0.35">
      <c r="D572" s="358"/>
      <c r="E572" s="357"/>
      <c r="F572" s="357"/>
      <c r="G572" s="357"/>
      <c r="H572" s="358"/>
      <c r="I572" s="357"/>
    </row>
    <row r="573" spans="4:9" x14ac:dyDescent="0.35">
      <c r="D573" s="358"/>
      <c r="E573" s="357"/>
      <c r="F573" s="357"/>
      <c r="G573" s="357"/>
      <c r="H573" s="358"/>
      <c r="I573" s="357"/>
    </row>
    <row r="574" spans="4:9" x14ac:dyDescent="0.35">
      <c r="D574" s="358"/>
      <c r="E574" s="357"/>
      <c r="F574" s="357"/>
      <c r="G574" s="357"/>
      <c r="H574" s="358"/>
      <c r="I574" s="357"/>
    </row>
    <row r="575" spans="4:9" x14ac:dyDescent="0.35">
      <c r="D575" s="358"/>
      <c r="E575" s="357"/>
      <c r="F575" s="357"/>
      <c r="G575" s="357"/>
      <c r="H575" s="358"/>
      <c r="I575" s="357"/>
    </row>
    <row r="576" spans="4:9" x14ac:dyDescent="0.35">
      <c r="D576" s="358"/>
      <c r="E576" s="357"/>
      <c r="F576" s="357"/>
      <c r="G576" s="357"/>
      <c r="H576" s="358"/>
      <c r="I576" s="357"/>
    </row>
    <row r="577" spans="4:9" x14ac:dyDescent="0.35">
      <c r="D577" s="358"/>
      <c r="E577" s="357"/>
      <c r="F577" s="357"/>
      <c r="G577" s="357"/>
      <c r="H577" s="358"/>
      <c r="I577" s="357"/>
    </row>
    <row r="578" spans="4:9" x14ac:dyDescent="0.35">
      <c r="D578" s="358"/>
      <c r="E578" s="357"/>
      <c r="F578" s="357"/>
      <c r="G578" s="357"/>
      <c r="H578" s="358"/>
      <c r="I578" s="357"/>
    </row>
    <row r="579" spans="4:9" x14ac:dyDescent="0.35">
      <c r="D579" s="358"/>
      <c r="E579" s="357"/>
      <c r="F579" s="357"/>
      <c r="G579" s="357"/>
      <c r="H579" s="358"/>
      <c r="I579" s="357"/>
    </row>
    <row r="580" spans="4:9" x14ac:dyDescent="0.35">
      <c r="D580" s="358"/>
      <c r="E580" s="357"/>
      <c r="F580" s="357"/>
      <c r="G580" s="357"/>
      <c r="H580" s="358"/>
      <c r="I580" s="357"/>
    </row>
    <row r="581" spans="4:9" x14ac:dyDescent="0.35">
      <c r="D581" s="358"/>
      <c r="E581" s="357"/>
      <c r="F581" s="357"/>
      <c r="G581" s="357"/>
      <c r="H581" s="358"/>
      <c r="I581" s="357"/>
    </row>
    <row r="582" spans="4:9" x14ac:dyDescent="0.35">
      <c r="D582" s="358"/>
      <c r="E582" s="357"/>
      <c r="F582" s="357"/>
      <c r="G582" s="357"/>
      <c r="H582" s="358"/>
      <c r="I582" s="357"/>
    </row>
    <row r="583" spans="4:9" x14ac:dyDescent="0.35">
      <c r="D583" s="358"/>
      <c r="E583" s="357"/>
      <c r="F583" s="357"/>
      <c r="G583" s="357"/>
      <c r="H583" s="358"/>
      <c r="I583" s="357"/>
    </row>
    <row r="584" spans="4:9" x14ac:dyDescent="0.35">
      <c r="D584" s="358"/>
      <c r="E584" s="357"/>
      <c r="F584" s="357"/>
      <c r="G584" s="357"/>
      <c r="H584" s="358"/>
      <c r="I584" s="357"/>
    </row>
    <row r="585" spans="4:9" x14ac:dyDescent="0.35">
      <c r="D585" s="358"/>
      <c r="E585" s="357"/>
      <c r="F585" s="357"/>
      <c r="G585" s="357"/>
      <c r="H585" s="358"/>
      <c r="I585" s="357"/>
    </row>
    <row r="586" spans="4:9" x14ac:dyDescent="0.35">
      <c r="D586" s="358"/>
      <c r="E586" s="357"/>
      <c r="F586" s="357"/>
      <c r="G586" s="357"/>
      <c r="H586" s="358"/>
      <c r="I586" s="357"/>
    </row>
    <row r="587" spans="4:9" x14ac:dyDescent="0.35">
      <c r="D587" s="358"/>
      <c r="E587" s="357"/>
      <c r="F587" s="357"/>
      <c r="G587" s="357"/>
      <c r="H587" s="358"/>
      <c r="I587" s="357"/>
    </row>
    <row r="588" spans="4:9" x14ac:dyDescent="0.35">
      <c r="D588" s="358"/>
      <c r="E588" s="357"/>
      <c r="F588" s="357"/>
      <c r="G588" s="357"/>
      <c r="H588" s="358"/>
      <c r="I588" s="357"/>
    </row>
    <row r="589" spans="4:9" x14ac:dyDescent="0.35">
      <c r="D589" s="358"/>
      <c r="E589" s="357"/>
      <c r="F589" s="357"/>
      <c r="G589" s="357"/>
      <c r="H589" s="358"/>
      <c r="I589" s="357"/>
    </row>
    <row r="590" spans="4:9" x14ac:dyDescent="0.35">
      <c r="D590" s="358"/>
      <c r="E590" s="357"/>
      <c r="F590" s="357"/>
      <c r="G590" s="357"/>
      <c r="H590" s="358"/>
      <c r="I590" s="357"/>
    </row>
    <row r="591" spans="4:9" x14ac:dyDescent="0.35">
      <c r="D591" s="358"/>
      <c r="E591" s="357"/>
      <c r="F591" s="357"/>
      <c r="G591" s="357"/>
      <c r="H591" s="358"/>
      <c r="I591" s="357"/>
    </row>
    <row r="592" spans="4:9" x14ac:dyDescent="0.35">
      <c r="D592" s="358"/>
      <c r="E592" s="357"/>
      <c r="F592" s="357"/>
      <c r="G592" s="357"/>
      <c r="H592" s="358"/>
      <c r="I592" s="357"/>
    </row>
    <row r="593" spans="4:9" x14ac:dyDescent="0.35">
      <c r="D593" s="358"/>
      <c r="E593" s="357"/>
      <c r="F593" s="357"/>
      <c r="G593" s="357"/>
      <c r="H593" s="358"/>
      <c r="I593" s="357"/>
    </row>
    <row r="594" spans="4:9" x14ac:dyDescent="0.35">
      <c r="D594" s="358"/>
      <c r="E594" s="357"/>
      <c r="F594" s="357"/>
      <c r="G594" s="357"/>
      <c r="H594" s="358"/>
      <c r="I594" s="357"/>
    </row>
    <row r="595" spans="4:9" x14ac:dyDescent="0.35">
      <c r="D595" s="358"/>
      <c r="E595" s="357"/>
      <c r="F595" s="357"/>
      <c r="G595" s="357"/>
      <c r="H595" s="358"/>
      <c r="I595" s="357"/>
    </row>
    <row r="596" spans="4:9" x14ac:dyDescent="0.35">
      <c r="D596" s="358"/>
      <c r="E596" s="357"/>
      <c r="F596" s="357"/>
      <c r="G596" s="357"/>
      <c r="H596" s="358"/>
      <c r="I596" s="357"/>
    </row>
    <row r="597" spans="4:9" x14ac:dyDescent="0.35">
      <c r="D597" s="358"/>
      <c r="E597" s="357"/>
      <c r="F597" s="357"/>
      <c r="G597" s="357"/>
      <c r="H597" s="358"/>
      <c r="I597" s="357"/>
    </row>
    <row r="598" spans="4:9" x14ac:dyDescent="0.35">
      <c r="D598" s="358"/>
      <c r="E598" s="357"/>
      <c r="F598" s="357"/>
      <c r="G598" s="357"/>
      <c r="H598" s="358"/>
      <c r="I598" s="357"/>
    </row>
    <row r="599" spans="4:9" x14ac:dyDescent="0.35">
      <c r="D599" s="358"/>
      <c r="E599" s="357"/>
      <c r="F599" s="357"/>
      <c r="G599" s="357"/>
      <c r="H599" s="358"/>
      <c r="I599" s="357"/>
    </row>
    <row r="600" spans="4:9" x14ac:dyDescent="0.35">
      <c r="D600" s="358"/>
      <c r="E600" s="357"/>
      <c r="F600" s="357"/>
      <c r="G600" s="357"/>
      <c r="H600" s="358"/>
      <c r="I600" s="357"/>
    </row>
    <row r="601" spans="4:9" x14ac:dyDescent="0.35">
      <c r="D601" s="358"/>
      <c r="E601" s="357"/>
      <c r="F601" s="357"/>
      <c r="G601" s="357"/>
      <c r="H601" s="358"/>
      <c r="I601" s="357"/>
    </row>
    <row r="602" spans="4:9" x14ac:dyDescent="0.35">
      <c r="D602" s="358"/>
      <c r="E602" s="357"/>
      <c r="F602" s="357"/>
      <c r="G602" s="357"/>
      <c r="H602" s="358"/>
      <c r="I602" s="357"/>
    </row>
    <row r="603" spans="4:9" x14ac:dyDescent="0.35">
      <c r="D603" s="358"/>
      <c r="E603" s="357"/>
      <c r="F603" s="357"/>
      <c r="G603" s="357"/>
      <c r="H603" s="358"/>
      <c r="I603" s="357"/>
    </row>
    <row r="604" spans="4:9" x14ac:dyDescent="0.35">
      <c r="D604" s="358"/>
      <c r="E604" s="357"/>
      <c r="F604" s="357"/>
      <c r="G604" s="357"/>
      <c r="H604" s="358"/>
      <c r="I604" s="357"/>
    </row>
    <row r="605" spans="4:9" x14ac:dyDescent="0.35">
      <c r="D605" s="358"/>
      <c r="E605" s="357"/>
      <c r="F605" s="357"/>
      <c r="G605" s="357"/>
      <c r="H605" s="358"/>
      <c r="I605" s="357"/>
    </row>
    <row r="606" spans="4:9" x14ac:dyDescent="0.35">
      <c r="D606" s="358"/>
      <c r="E606" s="357"/>
      <c r="F606" s="357"/>
      <c r="G606" s="357"/>
      <c r="H606" s="358"/>
      <c r="I606" s="357"/>
    </row>
    <row r="607" spans="4:9" x14ac:dyDescent="0.35">
      <c r="D607" s="358"/>
      <c r="E607" s="357"/>
      <c r="F607" s="357"/>
      <c r="G607" s="357"/>
      <c r="H607" s="358"/>
      <c r="I607" s="357"/>
    </row>
    <row r="608" spans="4:9" x14ac:dyDescent="0.35">
      <c r="D608" s="358"/>
      <c r="E608" s="357"/>
      <c r="F608" s="357"/>
      <c r="G608" s="357"/>
      <c r="H608" s="358"/>
      <c r="I608" s="357"/>
    </row>
    <row r="609" spans="4:9" x14ac:dyDescent="0.35">
      <c r="D609" s="358"/>
      <c r="E609" s="357"/>
      <c r="F609" s="357"/>
      <c r="G609" s="357"/>
      <c r="H609" s="358"/>
      <c r="I609" s="357"/>
    </row>
    <row r="610" spans="4:9" x14ac:dyDescent="0.35">
      <c r="D610" s="358"/>
      <c r="E610" s="357"/>
      <c r="F610" s="357"/>
      <c r="G610" s="357"/>
      <c r="H610" s="358"/>
      <c r="I610" s="357"/>
    </row>
    <row r="611" spans="4:9" x14ac:dyDescent="0.35">
      <c r="D611" s="358"/>
      <c r="E611" s="357"/>
      <c r="F611" s="357"/>
      <c r="G611" s="357"/>
      <c r="H611" s="358"/>
      <c r="I611" s="357"/>
    </row>
    <row r="612" spans="4:9" x14ac:dyDescent="0.35">
      <c r="D612" s="358"/>
      <c r="E612" s="357"/>
      <c r="F612" s="357"/>
      <c r="G612" s="357"/>
      <c r="H612" s="358"/>
      <c r="I612" s="357"/>
    </row>
    <row r="613" spans="4:9" x14ac:dyDescent="0.35">
      <c r="D613" s="358"/>
      <c r="E613" s="357"/>
      <c r="F613" s="357"/>
      <c r="G613" s="357"/>
      <c r="H613" s="358"/>
      <c r="I613" s="357"/>
    </row>
    <row r="614" spans="4:9" x14ac:dyDescent="0.35">
      <c r="D614" s="358"/>
      <c r="E614" s="357"/>
      <c r="F614" s="357"/>
      <c r="G614" s="357"/>
      <c r="H614" s="358"/>
      <c r="I614" s="357"/>
    </row>
    <row r="615" spans="4:9" x14ac:dyDescent="0.35">
      <c r="D615" s="358"/>
      <c r="E615" s="357"/>
      <c r="F615" s="357"/>
      <c r="G615" s="357"/>
      <c r="H615" s="358"/>
      <c r="I615" s="357"/>
    </row>
    <row r="616" spans="4:9" x14ac:dyDescent="0.35">
      <c r="D616" s="358"/>
      <c r="E616" s="357"/>
      <c r="F616" s="357"/>
      <c r="G616" s="357"/>
      <c r="H616" s="358"/>
      <c r="I616" s="357"/>
    </row>
    <row r="617" spans="4:9" x14ac:dyDescent="0.35">
      <c r="D617" s="358"/>
      <c r="E617" s="357"/>
      <c r="F617" s="357"/>
      <c r="G617" s="357"/>
      <c r="H617" s="358"/>
      <c r="I617" s="357"/>
    </row>
    <row r="618" spans="4:9" x14ac:dyDescent="0.35">
      <c r="D618" s="358"/>
      <c r="E618" s="357"/>
      <c r="F618" s="357"/>
      <c r="G618" s="357"/>
      <c r="H618" s="358"/>
      <c r="I618" s="357"/>
    </row>
    <row r="619" spans="4:9" x14ac:dyDescent="0.35">
      <c r="D619" s="358"/>
      <c r="E619" s="357"/>
      <c r="F619" s="357"/>
      <c r="G619" s="357"/>
      <c r="H619" s="358"/>
      <c r="I619" s="357"/>
    </row>
    <row r="620" spans="4:9" x14ac:dyDescent="0.35">
      <c r="D620" s="358"/>
      <c r="E620" s="357"/>
      <c r="F620" s="357"/>
      <c r="G620" s="357"/>
      <c r="H620" s="358"/>
      <c r="I620" s="357"/>
    </row>
    <row r="621" spans="4:9" x14ac:dyDescent="0.35">
      <c r="D621" s="358"/>
      <c r="E621" s="357"/>
      <c r="F621" s="357"/>
      <c r="G621" s="357"/>
      <c r="H621" s="358"/>
      <c r="I621" s="357"/>
    </row>
    <row r="622" spans="4:9" x14ac:dyDescent="0.35">
      <c r="D622" s="358"/>
      <c r="E622" s="357"/>
      <c r="F622" s="357"/>
      <c r="G622" s="357"/>
      <c r="H622" s="358"/>
      <c r="I622" s="357"/>
    </row>
    <row r="623" spans="4:9" x14ac:dyDescent="0.35">
      <c r="D623" s="358"/>
      <c r="E623" s="357"/>
      <c r="F623" s="357"/>
      <c r="G623" s="357"/>
      <c r="H623" s="358"/>
      <c r="I623" s="357"/>
    </row>
    <row r="624" spans="4:9" x14ac:dyDescent="0.35">
      <c r="D624" s="358"/>
      <c r="E624" s="357"/>
      <c r="F624" s="357"/>
      <c r="G624" s="357"/>
      <c r="H624" s="358"/>
      <c r="I624" s="357"/>
    </row>
    <row r="625" spans="4:9" x14ac:dyDescent="0.35">
      <c r="D625" s="358"/>
      <c r="E625" s="357"/>
      <c r="F625" s="357"/>
      <c r="G625" s="357"/>
      <c r="H625" s="358"/>
      <c r="I625" s="357"/>
    </row>
    <row r="626" spans="4:9" x14ac:dyDescent="0.35">
      <c r="D626" s="358"/>
      <c r="E626" s="357"/>
      <c r="F626" s="357"/>
      <c r="G626" s="357"/>
      <c r="H626" s="358"/>
      <c r="I626" s="357"/>
    </row>
    <row r="627" spans="4:9" x14ac:dyDescent="0.35">
      <c r="D627" s="358"/>
      <c r="E627" s="357"/>
      <c r="F627" s="357"/>
      <c r="G627" s="357"/>
      <c r="H627" s="358"/>
      <c r="I627" s="357"/>
    </row>
    <row r="628" spans="4:9" x14ac:dyDescent="0.35">
      <c r="D628" s="358"/>
      <c r="E628" s="357"/>
      <c r="F628" s="357"/>
      <c r="G628" s="357"/>
      <c r="H628" s="358"/>
      <c r="I628" s="357"/>
    </row>
    <row r="629" spans="4:9" x14ac:dyDescent="0.35">
      <c r="D629" s="358"/>
      <c r="E629" s="357"/>
      <c r="F629" s="357"/>
      <c r="G629" s="357"/>
      <c r="H629" s="358"/>
      <c r="I629" s="357"/>
    </row>
    <row r="630" spans="4:9" x14ac:dyDescent="0.35">
      <c r="D630" s="358"/>
      <c r="E630" s="357"/>
      <c r="F630" s="357"/>
      <c r="G630" s="357"/>
      <c r="H630" s="358"/>
      <c r="I630" s="357"/>
    </row>
    <row r="631" spans="4:9" x14ac:dyDescent="0.35">
      <c r="D631" s="358"/>
      <c r="E631" s="357"/>
      <c r="F631" s="357"/>
      <c r="G631" s="357"/>
      <c r="H631" s="358"/>
      <c r="I631" s="357"/>
    </row>
    <row r="632" spans="4:9" x14ac:dyDescent="0.35">
      <c r="D632" s="358"/>
      <c r="E632" s="357"/>
      <c r="F632" s="357"/>
      <c r="G632" s="357"/>
      <c r="H632" s="358"/>
      <c r="I632" s="357"/>
    </row>
    <row r="633" spans="4:9" x14ac:dyDescent="0.35">
      <c r="D633" s="358"/>
      <c r="E633" s="357"/>
      <c r="F633" s="357"/>
      <c r="G633" s="357"/>
      <c r="H633" s="358"/>
      <c r="I633" s="357"/>
    </row>
    <row r="634" spans="4:9" x14ac:dyDescent="0.35">
      <c r="D634" s="358"/>
      <c r="E634" s="357"/>
      <c r="F634" s="357"/>
      <c r="G634" s="357"/>
      <c r="H634" s="358"/>
      <c r="I634" s="357"/>
    </row>
    <row r="635" spans="4:9" x14ac:dyDescent="0.35">
      <c r="D635" s="358"/>
      <c r="E635" s="357"/>
      <c r="F635" s="357"/>
      <c r="G635" s="357"/>
      <c r="H635" s="358"/>
      <c r="I635" s="357"/>
    </row>
    <row r="636" spans="4:9" x14ac:dyDescent="0.35">
      <c r="D636" s="358"/>
      <c r="E636" s="357"/>
      <c r="F636" s="357"/>
      <c r="G636" s="357"/>
      <c r="H636" s="358"/>
      <c r="I636" s="357"/>
    </row>
    <row r="637" spans="4:9" x14ac:dyDescent="0.35">
      <c r="D637" s="358"/>
      <c r="E637" s="357"/>
      <c r="F637" s="357"/>
      <c r="G637" s="357"/>
      <c r="H637" s="358"/>
      <c r="I637" s="357"/>
    </row>
    <row r="638" spans="4:9" x14ac:dyDescent="0.35">
      <c r="D638" s="358"/>
      <c r="E638" s="357"/>
      <c r="F638" s="357"/>
      <c r="G638" s="357"/>
      <c r="H638" s="358"/>
      <c r="I638" s="357"/>
    </row>
    <row r="639" spans="4:9" x14ac:dyDescent="0.35">
      <c r="D639" s="358"/>
      <c r="E639" s="357"/>
      <c r="F639" s="357"/>
      <c r="G639" s="357"/>
      <c r="H639" s="358"/>
      <c r="I639" s="357"/>
    </row>
    <row r="640" spans="4:9" x14ac:dyDescent="0.35">
      <c r="D640" s="358"/>
      <c r="E640" s="357"/>
      <c r="F640" s="357"/>
      <c r="G640" s="357"/>
      <c r="H640" s="358"/>
      <c r="I640" s="357"/>
    </row>
    <row r="641" spans="4:9" x14ac:dyDescent="0.35">
      <c r="D641" s="358"/>
      <c r="E641" s="357"/>
      <c r="F641" s="357"/>
      <c r="G641" s="357"/>
      <c r="H641" s="358"/>
      <c r="I641" s="357"/>
    </row>
    <row r="642" spans="4:9" x14ac:dyDescent="0.35">
      <c r="D642" s="358"/>
      <c r="E642" s="357"/>
      <c r="F642" s="357"/>
      <c r="G642" s="357"/>
      <c r="H642" s="358"/>
      <c r="I642" s="357"/>
    </row>
    <row r="643" spans="4:9" x14ac:dyDescent="0.35">
      <c r="D643" s="358"/>
      <c r="E643" s="357"/>
      <c r="F643" s="357"/>
      <c r="G643" s="357"/>
      <c r="H643" s="358"/>
      <c r="I643" s="357"/>
    </row>
    <row r="644" spans="4:9" x14ac:dyDescent="0.35">
      <c r="D644" s="358"/>
      <c r="E644" s="357"/>
      <c r="F644" s="357"/>
      <c r="G644" s="357"/>
      <c r="H644" s="358"/>
      <c r="I644" s="357"/>
    </row>
    <row r="645" spans="4:9" x14ac:dyDescent="0.35">
      <c r="D645" s="358"/>
      <c r="E645" s="357"/>
      <c r="F645" s="357"/>
      <c r="G645" s="357"/>
      <c r="H645" s="358"/>
      <c r="I645" s="357"/>
    </row>
    <row r="646" spans="4:9" x14ac:dyDescent="0.35">
      <c r="D646" s="358"/>
      <c r="E646" s="357"/>
      <c r="F646" s="357"/>
      <c r="G646" s="357"/>
      <c r="H646" s="358"/>
      <c r="I646" s="357"/>
    </row>
    <row r="647" spans="4:9" x14ac:dyDescent="0.35">
      <c r="D647" s="358"/>
      <c r="E647" s="357"/>
      <c r="F647" s="357"/>
      <c r="G647" s="357"/>
      <c r="H647" s="358"/>
      <c r="I647" s="357"/>
    </row>
    <row r="648" spans="4:9" x14ac:dyDescent="0.35">
      <c r="D648" s="358"/>
      <c r="E648" s="357"/>
      <c r="F648" s="357"/>
      <c r="G648" s="357"/>
      <c r="H648" s="358"/>
      <c r="I648" s="357"/>
    </row>
    <row r="649" spans="4:9" x14ac:dyDescent="0.35">
      <c r="D649" s="358"/>
      <c r="E649" s="357"/>
      <c r="F649" s="357"/>
      <c r="G649" s="357"/>
      <c r="H649" s="358"/>
      <c r="I649" s="357"/>
    </row>
    <row r="650" spans="4:9" x14ac:dyDescent="0.35">
      <c r="D650" s="358"/>
      <c r="E650" s="357"/>
      <c r="F650" s="357"/>
      <c r="G650" s="357"/>
      <c r="H650" s="358"/>
      <c r="I650" s="357"/>
    </row>
    <row r="651" spans="4:9" x14ac:dyDescent="0.35">
      <c r="D651" s="358"/>
      <c r="E651" s="357"/>
      <c r="F651" s="357"/>
      <c r="G651" s="357"/>
      <c r="H651" s="358"/>
      <c r="I651" s="357"/>
    </row>
    <row r="652" spans="4:9" x14ac:dyDescent="0.35">
      <c r="D652" s="358"/>
      <c r="E652" s="357"/>
      <c r="F652" s="357"/>
      <c r="G652" s="357"/>
      <c r="H652" s="358"/>
      <c r="I652" s="357"/>
    </row>
    <row r="653" spans="4:9" x14ac:dyDescent="0.35">
      <c r="D653" s="358"/>
      <c r="E653" s="357"/>
      <c r="F653" s="357"/>
      <c r="G653" s="357"/>
      <c r="H653" s="358"/>
      <c r="I653" s="357"/>
    </row>
    <row r="654" spans="4:9" x14ac:dyDescent="0.35">
      <c r="D654" s="358"/>
      <c r="E654" s="357"/>
      <c r="F654" s="357"/>
      <c r="G654" s="357"/>
      <c r="H654" s="358"/>
      <c r="I654" s="357"/>
    </row>
    <row r="655" spans="4:9" x14ac:dyDescent="0.35">
      <c r="D655" s="358"/>
      <c r="E655" s="357"/>
      <c r="F655" s="357"/>
      <c r="G655" s="357"/>
      <c r="H655" s="358"/>
      <c r="I655" s="357"/>
    </row>
    <row r="656" spans="4:9" x14ac:dyDescent="0.35">
      <c r="D656" s="358"/>
      <c r="E656" s="357"/>
      <c r="F656" s="357"/>
      <c r="G656" s="357"/>
      <c r="H656" s="358"/>
      <c r="I656" s="357"/>
    </row>
    <row r="657" spans="4:9" x14ac:dyDescent="0.35">
      <c r="D657" s="358"/>
      <c r="E657" s="357"/>
      <c r="F657" s="357"/>
      <c r="G657" s="357"/>
      <c r="H657" s="358"/>
      <c r="I657" s="357"/>
    </row>
    <row r="658" spans="4:9" x14ac:dyDescent="0.35">
      <c r="D658" s="358"/>
      <c r="E658" s="357"/>
      <c r="F658" s="357"/>
      <c r="G658" s="357"/>
      <c r="H658" s="358"/>
      <c r="I658" s="357"/>
    </row>
    <row r="659" spans="4:9" x14ac:dyDescent="0.35">
      <c r="D659" s="358"/>
      <c r="E659" s="357"/>
      <c r="F659" s="357"/>
      <c r="G659" s="357"/>
      <c r="H659" s="358"/>
      <c r="I659" s="357"/>
    </row>
    <row r="660" spans="4:9" x14ac:dyDescent="0.35">
      <c r="D660" s="358"/>
      <c r="E660" s="357"/>
      <c r="F660" s="357"/>
      <c r="G660" s="357"/>
      <c r="H660" s="358"/>
      <c r="I660" s="357"/>
    </row>
    <row r="661" spans="4:9" x14ac:dyDescent="0.35">
      <c r="D661" s="358"/>
      <c r="E661" s="357"/>
      <c r="F661" s="357"/>
      <c r="G661" s="357"/>
      <c r="H661" s="358"/>
      <c r="I661" s="357"/>
    </row>
    <row r="662" spans="4:9" x14ac:dyDescent="0.35">
      <c r="D662" s="358"/>
      <c r="E662" s="357"/>
      <c r="F662" s="357"/>
      <c r="G662" s="357"/>
      <c r="H662" s="358"/>
      <c r="I662" s="357"/>
    </row>
    <row r="663" spans="4:9" x14ac:dyDescent="0.35">
      <c r="D663" s="358"/>
      <c r="E663" s="357"/>
      <c r="F663" s="357"/>
      <c r="G663" s="357"/>
      <c r="H663" s="358"/>
      <c r="I663" s="357"/>
    </row>
    <row r="664" spans="4:9" x14ac:dyDescent="0.35">
      <c r="D664" s="358"/>
      <c r="E664" s="357"/>
      <c r="F664" s="357"/>
      <c r="G664" s="357"/>
      <c r="H664" s="358"/>
      <c r="I664" s="357"/>
    </row>
    <row r="665" spans="4:9" x14ac:dyDescent="0.35">
      <c r="D665" s="358"/>
      <c r="E665" s="357"/>
      <c r="F665" s="357"/>
      <c r="G665" s="357"/>
      <c r="H665" s="358"/>
      <c r="I665" s="357"/>
    </row>
    <row r="666" spans="4:9" x14ac:dyDescent="0.35">
      <c r="D666" s="358"/>
      <c r="E666" s="357"/>
      <c r="F666" s="357"/>
      <c r="G666" s="357"/>
      <c r="H666" s="358"/>
      <c r="I666" s="357"/>
    </row>
    <row r="667" spans="4:9" x14ac:dyDescent="0.35">
      <c r="D667" s="358"/>
      <c r="E667" s="357"/>
      <c r="F667" s="357"/>
      <c r="G667" s="357"/>
      <c r="H667" s="358"/>
      <c r="I667" s="357"/>
    </row>
    <row r="668" spans="4:9" x14ac:dyDescent="0.35">
      <c r="D668" s="358"/>
      <c r="E668" s="357"/>
      <c r="F668" s="357"/>
      <c r="G668" s="357"/>
      <c r="H668" s="358"/>
      <c r="I668" s="357"/>
    </row>
    <row r="669" spans="4:9" x14ac:dyDescent="0.35">
      <c r="D669" s="358"/>
      <c r="E669" s="357"/>
      <c r="F669" s="357"/>
      <c r="G669" s="357"/>
      <c r="H669" s="358"/>
      <c r="I669" s="357"/>
    </row>
    <row r="670" spans="4:9" x14ac:dyDescent="0.35">
      <c r="D670" s="358"/>
      <c r="E670" s="357"/>
      <c r="F670" s="357"/>
      <c r="G670" s="357"/>
      <c r="H670" s="358"/>
      <c r="I670" s="357"/>
    </row>
    <row r="671" spans="4:9" x14ac:dyDescent="0.35">
      <c r="D671" s="358"/>
      <c r="E671" s="357"/>
      <c r="F671" s="357"/>
      <c r="G671" s="357"/>
      <c r="H671" s="358"/>
      <c r="I671" s="357"/>
    </row>
    <row r="672" spans="4:9" x14ac:dyDescent="0.35">
      <c r="D672" s="358"/>
      <c r="E672" s="357"/>
      <c r="F672" s="357"/>
      <c r="G672" s="357"/>
      <c r="H672" s="358"/>
      <c r="I672" s="357"/>
    </row>
    <row r="673" spans="4:9" x14ac:dyDescent="0.35">
      <c r="D673" s="358"/>
      <c r="E673" s="357"/>
      <c r="F673" s="357"/>
      <c r="G673" s="357"/>
      <c r="H673" s="358"/>
      <c r="I673" s="357"/>
    </row>
    <row r="674" spans="4:9" x14ac:dyDescent="0.35">
      <c r="D674" s="358"/>
      <c r="E674" s="357"/>
      <c r="F674" s="357"/>
      <c r="G674" s="357"/>
      <c r="H674" s="358"/>
      <c r="I674" s="357"/>
    </row>
    <row r="675" spans="4:9" x14ac:dyDescent="0.35">
      <c r="D675" s="358"/>
      <c r="E675" s="357"/>
      <c r="F675" s="357"/>
      <c r="G675" s="357"/>
      <c r="H675" s="358"/>
      <c r="I675" s="357"/>
    </row>
    <row r="676" spans="4:9" x14ac:dyDescent="0.35">
      <c r="D676" s="358"/>
      <c r="E676" s="357"/>
      <c r="F676" s="357"/>
      <c r="G676" s="357"/>
      <c r="H676" s="358"/>
      <c r="I676" s="357"/>
    </row>
    <row r="677" spans="4:9" x14ac:dyDescent="0.35">
      <c r="D677" s="358"/>
      <c r="E677" s="357"/>
      <c r="F677" s="357"/>
      <c r="G677" s="357"/>
      <c r="H677" s="358"/>
      <c r="I677" s="357"/>
    </row>
    <row r="678" spans="4:9" x14ac:dyDescent="0.35">
      <c r="D678" s="358"/>
      <c r="E678" s="357"/>
      <c r="F678" s="357"/>
      <c r="G678" s="357"/>
      <c r="H678" s="358"/>
      <c r="I678" s="357"/>
    </row>
    <row r="679" spans="4:9" x14ac:dyDescent="0.35">
      <c r="D679" s="358"/>
      <c r="E679" s="357"/>
      <c r="F679" s="357"/>
      <c r="G679" s="357"/>
      <c r="H679" s="358"/>
      <c r="I679" s="357"/>
    </row>
    <row r="680" spans="4:9" x14ac:dyDescent="0.35">
      <c r="D680" s="358"/>
      <c r="E680" s="357"/>
      <c r="F680" s="357"/>
      <c r="G680" s="357"/>
      <c r="H680" s="358"/>
      <c r="I680" s="357"/>
    </row>
    <row r="681" spans="4:9" x14ac:dyDescent="0.35">
      <c r="D681" s="358"/>
      <c r="E681" s="357"/>
      <c r="F681" s="357"/>
      <c r="G681" s="357"/>
      <c r="H681" s="358"/>
      <c r="I681" s="357"/>
    </row>
    <row r="682" spans="4:9" x14ac:dyDescent="0.35">
      <c r="D682" s="358"/>
      <c r="E682" s="357"/>
      <c r="F682" s="357"/>
      <c r="G682" s="357"/>
      <c r="H682" s="358"/>
      <c r="I682" s="357"/>
    </row>
    <row r="683" spans="4:9" x14ac:dyDescent="0.35">
      <c r="D683" s="358"/>
      <c r="E683" s="357"/>
      <c r="F683" s="357"/>
      <c r="G683" s="357"/>
      <c r="H683" s="358"/>
      <c r="I683" s="357"/>
    </row>
    <row r="684" spans="4:9" x14ac:dyDescent="0.35">
      <c r="D684" s="358"/>
      <c r="E684" s="357"/>
      <c r="F684" s="357"/>
      <c r="G684" s="357"/>
      <c r="H684" s="358"/>
      <c r="I684" s="357"/>
    </row>
    <row r="685" spans="4:9" x14ac:dyDescent="0.35">
      <c r="D685" s="358"/>
      <c r="E685" s="357"/>
      <c r="F685" s="357"/>
      <c r="G685" s="357"/>
      <c r="H685" s="358"/>
      <c r="I685" s="357"/>
    </row>
    <row r="686" spans="4:9" x14ac:dyDescent="0.35">
      <c r="D686" s="358"/>
      <c r="E686" s="357"/>
      <c r="F686" s="357"/>
      <c r="G686" s="357"/>
      <c r="H686" s="358"/>
      <c r="I686" s="357"/>
    </row>
    <row r="687" spans="4:9" x14ac:dyDescent="0.35">
      <c r="D687" s="358"/>
      <c r="E687" s="357"/>
      <c r="F687" s="357"/>
      <c r="G687" s="357"/>
      <c r="H687" s="358"/>
      <c r="I687" s="357"/>
    </row>
    <row r="688" spans="4:9" x14ac:dyDescent="0.35">
      <c r="D688" s="358"/>
      <c r="E688" s="357"/>
      <c r="F688" s="357"/>
      <c r="G688" s="357"/>
      <c r="H688" s="358"/>
      <c r="I688" s="357"/>
    </row>
    <row r="689" spans="4:9" x14ac:dyDescent="0.35">
      <c r="D689" s="358"/>
      <c r="E689" s="357"/>
      <c r="F689" s="357"/>
      <c r="G689" s="357"/>
      <c r="H689" s="358"/>
      <c r="I689" s="357"/>
    </row>
    <row r="690" spans="4:9" x14ac:dyDescent="0.35">
      <c r="D690" s="358"/>
      <c r="E690" s="357"/>
      <c r="F690" s="357"/>
      <c r="G690" s="357"/>
      <c r="H690" s="358"/>
      <c r="I690" s="357"/>
    </row>
    <row r="691" spans="4:9" x14ac:dyDescent="0.35">
      <c r="D691" s="358"/>
      <c r="E691" s="357"/>
      <c r="F691" s="357"/>
      <c r="G691" s="357"/>
      <c r="H691" s="358"/>
      <c r="I691" s="357"/>
    </row>
    <row r="692" spans="4:9" x14ac:dyDescent="0.35">
      <c r="D692" s="358"/>
      <c r="E692" s="357"/>
      <c r="F692" s="357"/>
      <c r="G692" s="357"/>
      <c r="H692" s="358"/>
      <c r="I692" s="357"/>
    </row>
    <row r="693" spans="4:9" x14ac:dyDescent="0.35">
      <c r="D693" s="358"/>
      <c r="E693" s="357"/>
      <c r="F693" s="357"/>
      <c r="G693" s="357"/>
      <c r="H693" s="358"/>
      <c r="I693" s="357"/>
    </row>
    <row r="694" spans="4:9" x14ac:dyDescent="0.35">
      <c r="D694" s="358"/>
      <c r="E694" s="357"/>
      <c r="F694" s="357"/>
      <c r="G694" s="357"/>
      <c r="H694" s="358"/>
      <c r="I694" s="357"/>
    </row>
    <row r="695" spans="4:9" x14ac:dyDescent="0.35">
      <c r="D695" s="358"/>
      <c r="E695" s="357"/>
      <c r="F695" s="357"/>
      <c r="G695" s="357"/>
      <c r="H695" s="358"/>
      <c r="I695" s="357"/>
    </row>
    <row r="696" spans="4:9" x14ac:dyDescent="0.35">
      <c r="D696" s="358"/>
      <c r="E696" s="357"/>
      <c r="F696" s="357"/>
      <c r="G696" s="357"/>
      <c r="H696" s="358"/>
      <c r="I696" s="357"/>
    </row>
    <row r="697" spans="4:9" x14ac:dyDescent="0.35">
      <c r="D697" s="358"/>
      <c r="E697" s="357"/>
      <c r="F697" s="357"/>
      <c r="G697" s="357"/>
      <c r="H697" s="358"/>
      <c r="I697" s="357"/>
    </row>
    <row r="698" spans="4:9" x14ac:dyDescent="0.35">
      <c r="D698" s="358"/>
      <c r="E698" s="357"/>
      <c r="F698" s="357"/>
      <c r="G698" s="357"/>
      <c r="H698" s="358"/>
      <c r="I698" s="357"/>
    </row>
    <row r="699" spans="4:9" x14ac:dyDescent="0.35">
      <c r="D699" s="358"/>
      <c r="E699" s="357"/>
      <c r="F699" s="357"/>
      <c r="G699" s="357"/>
      <c r="H699" s="358"/>
      <c r="I699" s="357"/>
    </row>
    <row r="700" spans="4:9" x14ac:dyDescent="0.35">
      <c r="D700" s="358"/>
      <c r="E700" s="357"/>
      <c r="F700" s="357"/>
      <c r="G700" s="357"/>
      <c r="H700" s="358"/>
      <c r="I700" s="357"/>
    </row>
    <row r="701" spans="4:9" x14ac:dyDescent="0.35">
      <c r="D701" s="358"/>
      <c r="E701" s="357"/>
      <c r="F701" s="357"/>
      <c r="G701" s="357"/>
      <c r="H701" s="358"/>
      <c r="I701" s="357"/>
    </row>
    <row r="702" spans="4:9" x14ac:dyDescent="0.35">
      <c r="D702" s="358"/>
      <c r="E702" s="357"/>
      <c r="F702" s="357"/>
      <c r="G702" s="357"/>
      <c r="H702" s="358"/>
      <c r="I702" s="357"/>
    </row>
    <row r="703" spans="4:9" x14ac:dyDescent="0.35">
      <c r="D703" s="358"/>
      <c r="E703" s="357"/>
      <c r="F703" s="357"/>
      <c r="G703" s="357"/>
      <c r="H703" s="358"/>
      <c r="I703" s="357"/>
    </row>
    <row r="704" spans="4:9" x14ac:dyDescent="0.35">
      <c r="D704" s="358"/>
      <c r="E704" s="357"/>
      <c r="F704" s="357"/>
      <c r="G704" s="357"/>
      <c r="H704" s="358"/>
      <c r="I704" s="357"/>
    </row>
    <row r="705" spans="4:9" x14ac:dyDescent="0.35">
      <c r="D705" s="358"/>
      <c r="E705" s="357"/>
      <c r="F705" s="357"/>
      <c r="G705" s="357"/>
      <c r="H705" s="358"/>
      <c r="I705" s="357"/>
    </row>
    <row r="706" spans="4:9" x14ac:dyDescent="0.35">
      <c r="D706" s="358"/>
      <c r="E706" s="357"/>
      <c r="F706" s="357"/>
      <c r="G706" s="357"/>
      <c r="H706" s="358"/>
      <c r="I706" s="357"/>
    </row>
    <row r="707" spans="4:9" x14ac:dyDescent="0.35">
      <c r="D707" s="358"/>
      <c r="E707" s="357"/>
      <c r="F707" s="357"/>
      <c r="G707" s="357"/>
      <c r="H707" s="358"/>
      <c r="I707" s="357"/>
    </row>
    <row r="708" spans="4:9" x14ac:dyDescent="0.35">
      <c r="D708" s="358"/>
      <c r="E708" s="357"/>
      <c r="F708" s="357"/>
      <c r="G708" s="357"/>
      <c r="H708" s="358"/>
      <c r="I708" s="357"/>
    </row>
    <row r="709" spans="4:9" x14ac:dyDescent="0.35">
      <c r="D709" s="358"/>
      <c r="E709" s="357"/>
      <c r="F709" s="357"/>
      <c r="G709" s="357"/>
      <c r="H709" s="358"/>
      <c r="I709" s="357"/>
    </row>
    <row r="710" spans="4:9" x14ac:dyDescent="0.35">
      <c r="D710" s="358"/>
      <c r="E710" s="357"/>
      <c r="F710" s="357"/>
      <c r="G710" s="357"/>
      <c r="H710" s="358"/>
      <c r="I710" s="357"/>
    </row>
    <row r="711" spans="4:9" x14ac:dyDescent="0.35">
      <c r="D711" s="358"/>
      <c r="E711" s="357"/>
      <c r="F711" s="357"/>
      <c r="G711" s="357"/>
      <c r="H711" s="358"/>
      <c r="I711" s="357"/>
    </row>
    <row r="712" spans="4:9" x14ac:dyDescent="0.35">
      <c r="D712" s="358"/>
      <c r="E712" s="357"/>
      <c r="F712" s="357"/>
      <c r="G712" s="357"/>
      <c r="H712" s="358"/>
      <c r="I712" s="357"/>
    </row>
    <row r="713" spans="4:9" x14ac:dyDescent="0.35">
      <c r="D713" s="358"/>
      <c r="E713" s="357"/>
      <c r="F713" s="357"/>
      <c r="G713" s="357"/>
      <c r="H713" s="358"/>
      <c r="I713" s="357"/>
    </row>
    <row r="714" spans="4:9" x14ac:dyDescent="0.35">
      <c r="D714" s="358"/>
      <c r="E714" s="357"/>
      <c r="F714" s="357"/>
      <c r="G714" s="357"/>
      <c r="H714" s="358"/>
      <c r="I714" s="357"/>
    </row>
    <row r="715" spans="4:9" x14ac:dyDescent="0.35">
      <c r="D715" s="358"/>
      <c r="E715" s="357"/>
      <c r="F715" s="357"/>
      <c r="G715" s="357"/>
      <c r="H715" s="358"/>
      <c r="I715" s="357"/>
    </row>
    <row r="716" spans="4:9" x14ac:dyDescent="0.35">
      <c r="D716" s="358"/>
      <c r="E716" s="357"/>
      <c r="F716" s="357"/>
      <c r="G716" s="357"/>
      <c r="H716" s="358"/>
      <c r="I716" s="357"/>
    </row>
    <row r="717" spans="4:9" x14ac:dyDescent="0.35">
      <c r="D717" s="358"/>
      <c r="E717" s="357"/>
      <c r="F717" s="357"/>
      <c r="G717" s="357"/>
      <c r="H717" s="358"/>
      <c r="I717" s="357"/>
    </row>
    <row r="718" spans="4:9" x14ac:dyDescent="0.35">
      <c r="D718" s="358"/>
      <c r="E718" s="357"/>
      <c r="F718" s="357"/>
      <c r="G718" s="357"/>
      <c r="H718" s="358"/>
      <c r="I718" s="357"/>
    </row>
    <row r="719" spans="4:9" x14ac:dyDescent="0.35">
      <c r="D719" s="358"/>
      <c r="E719" s="357"/>
      <c r="F719" s="357"/>
      <c r="G719" s="357"/>
      <c r="H719" s="358"/>
      <c r="I719" s="357"/>
    </row>
    <row r="720" spans="4:9" x14ac:dyDescent="0.35">
      <c r="D720" s="358"/>
      <c r="E720" s="357"/>
      <c r="F720" s="357"/>
      <c r="G720" s="357"/>
      <c r="H720" s="358"/>
      <c r="I720" s="357"/>
    </row>
    <row r="721" spans="4:9" x14ac:dyDescent="0.35">
      <c r="D721" s="358"/>
      <c r="E721" s="357"/>
      <c r="F721" s="357"/>
      <c r="G721" s="357"/>
      <c r="H721" s="358"/>
      <c r="I721" s="357"/>
    </row>
    <row r="722" spans="4:9" x14ac:dyDescent="0.35">
      <c r="D722" s="358"/>
      <c r="E722" s="357"/>
      <c r="F722" s="357"/>
      <c r="G722" s="357"/>
      <c r="H722" s="358"/>
      <c r="I722" s="357"/>
    </row>
    <row r="723" spans="4:9" x14ac:dyDescent="0.35">
      <c r="D723" s="358"/>
      <c r="E723" s="357"/>
      <c r="F723" s="357"/>
      <c r="G723" s="357"/>
      <c r="H723" s="358"/>
      <c r="I723" s="357"/>
    </row>
    <row r="724" spans="4:9" x14ac:dyDescent="0.35">
      <c r="D724" s="358"/>
      <c r="E724" s="357"/>
      <c r="F724" s="357"/>
      <c r="G724" s="357"/>
      <c r="H724" s="358"/>
      <c r="I724" s="357"/>
    </row>
    <row r="725" spans="4:9" x14ac:dyDescent="0.35">
      <c r="D725" s="358"/>
      <c r="E725" s="357"/>
      <c r="F725" s="357"/>
      <c r="G725" s="357"/>
      <c r="H725" s="358"/>
      <c r="I725" s="357"/>
    </row>
    <row r="726" spans="4:9" x14ac:dyDescent="0.35">
      <c r="D726" s="358"/>
      <c r="E726" s="357"/>
      <c r="F726" s="357"/>
      <c r="G726" s="357"/>
      <c r="H726" s="358"/>
      <c r="I726" s="357"/>
    </row>
    <row r="727" spans="4:9" x14ac:dyDescent="0.35">
      <c r="D727" s="358"/>
      <c r="E727" s="357"/>
      <c r="F727" s="357"/>
      <c r="G727" s="357"/>
      <c r="H727" s="358"/>
      <c r="I727" s="357"/>
    </row>
    <row r="728" spans="4:9" x14ac:dyDescent="0.35">
      <c r="D728" s="358"/>
      <c r="E728" s="357"/>
      <c r="F728" s="357"/>
      <c r="G728" s="357"/>
      <c r="H728" s="358"/>
      <c r="I728" s="357"/>
    </row>
    <row r="729" spans="4:9" x14ac:dyDescent="0.35">
      <c r="D729" s="358"/>
      <c r="E729" s="357"/>
      <c r="F729" s="357"/>
      <c r="G729" s="357"/>
      <c r="H729" s="358"/>
      <c r="I729" s="357"/>
    </row>
    <row r="730" spans="4:9" x14ac:dyDescent="0.35">
      <c r="D730" s="358"/>
      <c r="E730" s="357"/>
      <c r="F730" s="357"/>
      <c r="G730" s="357"/>
      <c r="H730" s="358"/>
      <c r="I730" s="357"/>
    </row>
    <row r="731" spans="4:9" x14ac:dyDescent="0.35">
      <c r="D731" s="358"/>
      <c r="E731" s="357"/>
      <c r="F731" s="357"/>
      <c r="G731" s="357"/>
      <c r="H731" s="358"/>
      <c r="I731" s="357"/>
    </row>
    <row r="732" spans="4:9" x14ac:dyDescent="0.35">
      <c r="D732" s="358"/>
      <c r="E732" s="357"/>
      <c r="F732" s="357"/>
      <c r="G732" s="357"/>
      <c r="H732" s="358"/>
      <c r="I732" s="357"/>
    </row>
    <row r="733" spans="4:9" x14ac:dyDescent="0.35">
      <c r="D733" s="358"/>
      <c r="E733" s="357"/>
      <c r="F733" s="357"/>
      <c r="G733" s="357"/>
      <c r="H733" s="358"/>
      <c r="I733" s="357"/>
    </row>
    <row r="734" spans="4:9" x14ac:dyDescent="0.35">
      <c r="D734" s="358"/>
      <c r="E734" s="357"/>
      <c r="F734" s="357"/>
      <c r="G734" s="357"/>
      <c r="H734" s="358"/>
      <c r="I734" s="357"/>
    </row>
    <row r="735" spans="4:9" x14ac:dyDescent="0.35">
      <c r="D735" s="358"/>
      <c r="E735" s="357"/>
      <c r="F735" s="357"/>
      <c r="G735" s="357"/>
      <c r="H735" s="358"/>
      <c r="I735" s="357"/>
    </row>
    <row r="736" spans="4:9" x14ac:dyDescent="0.35">
      <c r="D736" s="358"/>
      <c r="E736" s="357"/>
      <c r="F736" s="357"/>
      <c r="G736" s="357"/>
      <c r="H736" s="358"/>
      <c r="I736" s="357"/>
    </row>
    <row r="737" spans="4:9" x14ac:dyDescent="0.35">
      <c r="D737" s="358"/>
      <c r="E737" s="357"/>
      <c r="F737" s="357"/>
      <c r="G737" s="357"/>
      <c r="H737" s="358"/>
      <c r="I737" s="357"/>
    </row>
    <row r="738" spans="4:9" x14ac:dyDescent="0.35">
      <c r="D738" s="358"/>
      <c r="E738" s="357"/>
      <c r="F738" s="357"/>
      <c r="G738" s="357"/>
      <c r="H738" s="358"/>
      <c r="I738" s="357"/>
    </row>
    <row r="739" spans="4:9" x14ac:dyDescent="0.35">
      <c r="D739" s="358"/>
      <c r="E739" s="357"/>
      <c r="F739" s="357"/>
      <c r="G739" s="357"/>
      <c r="H739" s="358"/>
      <c r="I739" s="357"/>
    </row>
    <row r="740" spans="4:9" x14ac:dyDescent="0.35">
      <c r="D740" s="358"/>
      <c r="E740" s="357"/>
      <c r="F740" s="357"/>
      <c r="G740" s="357"/>
      <c r="H740" s="358"/>
      <c r="I740" s="357"/>
    </row>
    <row r="741" spans="4:9" x14ac:dyDescent="0.35">
      <c r="D741" s="358"/>
      <c r="E741" s="357"/>
      <c r="F741" s="357"/>
      <c r="G741" s="357"/>
      <c r="H741" s="358"/>
      <c r="I741" s="357"/>
    </row>
    <row r="742" spans="4:9" x14ac:dyDescent="0.35">
      <c r="D742" s="358"/>
      <c r="E742" s="357"/>
      <c r="F742" s="357"/>
      <c r="G742" s="357"/>
      <c r="H742" s="358"/>
      <c r="I742" s="357"/>
    </row>
    <row r="743" spans="4:9" x14ac:dyDescent="0.35">
      <c r="D743" s="358"/>
      <c r="E743" s="357"/>
      <c r="F743" s="357"/>
      <c r="G743" s="357"/>
      <c r="H743" s="358"/>
      <c r="I743" s="357"/>
    </row>
    <row r="744" spans="4:9" x14ac:dyDescent="0.35">
      <c r="D744" s="358"/>
      <c r="E744" s="357"/>
      <c r="F744" s="357"/>
      <c r="G744" s="357"/>
      <c r="H744" s="358"/>
      <c r="I744" s="357"/>
    </row>
    <row r="745" spans="4:9" x14ac:dyDescent="0.35">
      <c r="D745" s="358"/>
      <c r="E745" s="357"/>
      <c r="F745" s="357"/>
      <c r="G745" s="357"/>
      <c r="H745" s="358"/>
      <c r="I745" s="357"/>
    </row>
    <row r="746" spans="4:9" x14ac:dyDescent="0.35">
      <c r="D746" s="358"/>
      <c r="E746" s="357"/>
      <c r="F746" s="357"/>
      <c r="G746" s="357"/>
      <c r="H746" s="358"/>
      <c r="I746" s="357"/>
    </row>
    <row r="747" spans="4:9" x14ac:dyDescent="0.35">
      <c r="D747" s="358"/>
      <c r="E747" s="357"/>
      <c r="F747" s="357"/>
      <c r="G747" s="357"/>
      <c r="H747" s="358"/>
      <c r="I747" s="357"/>
    </row>
    <row r="748" spans="4:9" x14ac:dyDescent="0.35">
      <c r="D748" s="358"/>
      <c r="E748" s="357"/>
      <c r="F748" s="357"/>
      <c r="G748" s="357"/>
      <c r="H748" s="358"/>
      <c r="I748" s="357"/>
    </row>
    <row r="749" spans="4:9" x14ac:dyDescent="0.35">
      <c r="D749" s="358"/>
      <c r="E749" s="357"/>
      <c r="F749" s="357"/>
      <c r="G749" s="357"/>
      <c r="H749" s="358"/>
      <c r="I749" s="357"/>
    </row>
    <row r="750" spans="4:9" x14ac:dyDescent="0.35">
      <c r="D750" s="358"/>
      <c r="E750" s="357"/>
      <c r="F750" s="357"/>
      <c r="G750" s="357"/>
      <c r="H750" s="358"/>
      <c r="I750" s="357"/>
    </row>
    <row r="751" spans="4:9" x14ac:dyDescent="0.35">
      <c r="D751" s="358"/>
      <c r="E751" s="357"/>
      <c r="F751" s="357"/>
      <c r="G751" s="357"/>
      <c r="H751" s="358"/>
      <c r="I751" s="357"/>
    </row>
    <row r="752" spans="4:9" x14ac:dyDescent="0.35">
      <c r="D752" s="358"/>
      <c r="E752" s="357"/>
      <c r="F752" s="357"/>
      <c r="G752" s="357"/>
      <c r="H752" s="358"/>
      <c r="I752" s="357"/>
    </row>
    <row r="753" spans="4:9" x14ac:dyDescent="0.35">
      <c r="D753" s="358"/>
      <c r="E753" s="357"/>
      <c r="F753" s="357"/>
      <c r="G753" s="357"/>
      <c r="H753" s="358"/>
      <c r="I753" s="357"/>
    </row>
    <row r="754" spans="4:9" x14ac:dyDescent="0.35">
      <c r="D754" s="358"/>
      <c r="E754" s="357"/>
      <c r="F754" s="357"/>
      <c r="G754" s="357"/>
      <c r="H754" s="358"/>
      <c r="I754" s="357"/>
    </row>
    <row r="755" spans="4:9" x14ac:dyDescent="0.35">
      <c r="D755" s="358"/>
      <c r="E755" s="357"/>
      <c r="F755" s="357"/>
      <c r="G755" s="357"/>
      <c r="H755" s="358"/>
      <c r="I755" s="357"/>
    </row>
    <row r="756" spans="4:9" x14ac:dyDescent="0.35">
      <c r="D756" s="358"/>
      <c r="E756" s="357"/>
      <c r="F756" s="357"/>
      <c r="G756" s="357"/>
      <c r="H756" s="358"/>
      <c r="I756" s="357"/>
    </row>
    <row r="757" spans="4:9" x14ac:dyDescent="0.35">
      <c r="D757" s="358"/>
      <c r="E757" s="357"/>
      <c r="F757" s="357"/>
      <c r="G757" s="357"/>
      <c r="H757" s="358"/>
      <c r="I757" s="357"/>
    </row>
    <row r="758" spans="4:9" x14ac:dyDescent="0.35">
      <c r="D758" s="358"/>
      <c r="E758" s="357"/>
      <c r="F758" s="357"/>
      <c r="G758" s="357"/>
      <c r="H758" s="358"/>
      <c r="I758" s="357"/>
    </row>
    <row r="759" spans="4:9" x14ac:dyDescent="0.35">
      <c r="D759" s="358"/>
      <c r="E759" s="357"/>
      <c r="F759" s="357"/>
      <c r="G759" s="357"/>
      <c r="H759" s="358"/>
      <c r="I759" s="357"/>
    </row>
    <row r="760" spans="4:9" x14ac:dyDescent="0.35">
      <c r="D760" s="358"/>
      <c r="E760" s="357"/>
      <c r="F760" s="357"/>
      <c r="G760" s="357"/>
      <c r="H760" s="358"/>
      <c r="I760" s="357"/>
    </row>
    <row r="761" spans="4:9" x14ac:dyDescent="0.35">
      <c r="D761" s="358"/>
      <c r="E761" s="357"/>
      <c r="F761" s="357"/>
      <c r="G761" s="357"/>
      <c r="H761" s="358"/>
      <c r="I761" s="357"/>
    </row>
    <row r="762" spans="4:9" x14ac:dyDescent="0.35">
      <c r="D762" s="358"/>
      <c r="E762" s="357"/>
      <c r="F762" s="357"/>
      <c r="G762" s="357"/>
      <c r="H762" s="358"/>
      <c r="I762" s="357"/>
    </row>
    <row r="763" spans="4:9" x14ac:dyDescent="0.35">
      <c r="H763" s="358"/>
    </row>
    <row r="764" spans="4:9" x14ac:dyDescent="0.35">
      <c r="H764" s="358"/>
    </row>
    <row r="765" spans="4:9" x14ac:dyDescent="0.35">
      <c r="H765" s="358"/>
    </row>
    <row r="766" spans="4:9" x14ac:dyDescent="0.35">
      <c r="H766" s="358"/>
    </row>
    <row r="767" spans="4:9" x14ac:dyDescent="0.35">
      <c r="H767" s="358"/>
    </row>
    <row r="768" spans="4:9" x14ac:dyDescent="0.35">
      <c r="H768" s="358"/>
    </row>
    <row r="769" spans="8:8" x14ac:dyDescent="0.35">
      <c r="H769" s="358"/>
    </row>
    <row r="770" spans="8:8" x14ac:dyDescent="0.35">
      <c r="H770" s="358"/>
    </row>
    <row r="771" spans="8:8" x14ac:dyDescent="0.35">
      <c r="H771" s="358"/>
    </row>
    <row r="772" spans="8:8" x14ac:dyDescent="0.35">
      <c r="H772" s="358"/>
    </row>
    <row r="773" spans="8:8" x14ac:dyDescent="0.35">
      <c r="H773" s="358"/>
    </row>
    <row r="774" spans="8:8" x14ac:dyDescent="0.35">
      <c r="H774" s="358"/>
    </row>
    <row r="775" spans="8:8" x14ac:dyDescent="0.35">
      <c r="H775" s="358"/>
    </row>
    <row r="776" spans="8:8" x14ac:dyDescent="0.35">
      <c r="H776" s="358"/>
    </row>
    <row r="777" spans="8:8" x14ac:dyDescent="0.35">
      <c r="H777" s="358"/>
    </row>
    <row r="778" spans="8:8" x14ac:dyDescent="0.35">
      <c r="H778" s="358"/>
    </row>
    <row r="779" spans="8:8" x14ac:dyDescent="0.35">
      <c r="H779" s="358"/>
    </row>
    <row r="780" spans="8:8" x14ac:dyDescent="0.35">
      <c r="H780" s="358"/>
    </row>
    <row r="781" spans="8:8" x14ac:dyDescent="0.35">
      <c r="H781" s="358"/>
    </row>
    <row r="782" spans="8:8" x14ac:dyDescent="0.35">
      <c r="H782" s="358"/>
    </row>
    <row r="783" spans="8:8" x14ac:dyDescent="0.35">
      <c r="H783" s="358"/>
    </row>
    <row r="784" spans="8:8" x14ac:dyDescent="0.35">
      <c r="H784" s="358"/>
    </row>
    <row r="785" spans="8:8" x14ac:dyDescent="0.35">
      <c r="H785" s="358"/>
    </row>
    <row r="786" spans="8:8" x14ac:dyDescent="0.35">
      <c r="H786" s="358"/>
    </row>
    <row r="787" spans="8:8" x14ac:dyDescent="0.35">
      <c r="H787" s="358"/>
    </row>
    <row r="788" spans="8:8" x14ac:dyDescent="0.35">
      <c r="H788" s="358"/>
    </row>
    <row r="789" spans="8:8" x14ac:dyDescent="0.35">
      <c r="H789" s="358"/>
    </row>
    <row r="790" spans="8:8" x14ac:dyDescent="0.35">
      <c r="H790" s="358"/>
    </row>
    <row r="791" spans="8:8" x14ac:dyDescent="0.35">
      <c r="H791" s="358"/>
    </row>
    <row r="792" spans="8:8" x14ac:dyDescent="0.35">
      <c r="H792" s="358"/>
    </row>
    <row r="793" spans="8:8" x14ac:dyDescent="0.35">
      <c r="H793" s="358"/>
    </row>
    <row r="794" spans="8:8" x14ac:dyDescent="0.35">
      <c r="H794" s="358"/>
    </row>
    <row r="795" spans="8:8" x14ac:dyDescent="0.35">
      <c r="H795" s="358"/>
    </row>
    <row r="796" spans="8:8" x14ac:dyDescent="0.35">
      <c r="H796" s="358"/>
    </row>
    <row r="797" spans="8:8" x14ac:dyDescent="0.35">
      <c r="H797" s="358"/>
    </row>
    <row r="798" spans="8:8" x14ac:dyDescent="0.35">
      <c r="H798" s="358"/>
    </row>
    <row r="799" spans="8:8" x14ac:dyDescent="0.35">
      <c r="H799" s="358"/>
    </row>
    <row r="800" spans="8:8" x14ac:dyDescent="0.35">
      <c r="H800" s="358"/>
    </row>
    <row r="801" spans="8:8" x14ac:dyDescent="0.35">
      <c r="H801" s="358"/>
    </row>
    <row r="802" spans="8:8" x14ac:dyDescent="0.35">
      <c r="H802" s="358"/>
    </row>
    <row r="803" spans="8:8" x14ac:dyDescent="0.35">
      <c r="H803" s="358"/>
    </row>
    <row r="804" spans="8:8" x14ac:dyDescent="0.35">
      <c r="H804" s="358"/>
    </row>
    <row r="805" spans="8:8" x14ac:dyDescent="0.35">
      <c r="H805" s="358"/>
    </row>
    <row r="806" spans="8:8" x14ac:dyDescent="0.35">
      <c r="H806" s="358"/>
    </row>
    <row r="807" spans="8:8" x14ac:dyDescent="0.35">
      <c r="H807" s="358"/>
    </row>
    <row r="808" spans="8:8" x14ac:dyDescent="0.35">
      <c r="H808" s="358"/>
    </row>
    <row r="809" spans="8:8" x14ac:dyDescent="0.35">
      <c r="H809" s="358"/>
    </row>
    <row r="810" spans="8:8" x14ac:dyDescent="0.35">
      <c r="H810" s="358"/>
    </row>
    <row r="811" spans="8:8" x14ac:dyDescent="0.35">
      <c r="H811" s="358"/>
    </row>
    <row r="812" spans="8:8" x14ac:dyDescent="0.35">
      <c r="H812" s="358"/>
    </row>
    <row r="813" spans="8:8" x14ac:dyDescent="0.35">
      <c r="H813" s="358"/>
    </row>
    <row r="814" spans="8:8" x14ac:dyDescent="0.35">
      <c r="H814" s="358"/>
    </row>
    <row r="815" spans="8:8" x14ac:dyDescent="0.35">
      <c r="H815" s="358"/>
    </row>
    <row r="816" spans="8:8" x14ac:dyDescent="0.35">
      <c r="H816" s="358"/>
    </row>
    <row r="817" spans="8:8" x14ac:dyDescent="0.35">
      <c r="H817" s="358"/>
    </row>
    <row r="818" spans="8:8" x14ac:dyDescent="0.35">
      <c r="H818" s="358"/>
    </row>
    <row r="819" spans="8:8" x14ac:dyDescent="0.35">
      <c r="H819" s="358"/>
    </row>
    <row r="820" spans="8:8" x14ac:dyDescent="0.35">
      <c r="H820" s="358"/>
    </row>
    <row r="821" spans="8:8" x14ac:dyDescent="0.35">
      <c r="H821" s="358"/>
    </row>
    <row r="822" spans="8:8" x14ac:dyDescent="0.35">
      <c r="H822" s="358"/>
    </row>
    <row r="823" spans="8:8" x14ac:dyDescent="0.35">
      <c r="H823" s="358"/>
    </row>
    <row r="824" spans="8:8" x14ac:dyDescent="0.35">
      <c r="H824" s="358"/>
    </row>
    <row r="825" spans="8:8" x14ac:dyDescent="0.35">
      <c r="H825" s="358"/>
    </row>
    <row r="826" spans="8:8" x14ac:dyDescent="0.35">
      <c r="H826" s="358"/>
    </row>
    <row r="827" spans="8:8" x14ac:dyDescent="0.35">
      <c r="H827" s="358"/>
    </row>
    <row r="828" spans="8:8" x14ac:dyDescent="0.35">
      <c r="H828" s="358"/>
    </row>
    <row r="829" spans="8:8" x14ac:dyDescent="0.35">
      <c r="H829" s="358"/>
    </row>
    <row r="830" spans="8:8" x14ac:dyDescent="0.35">
      <c r="H830" s="358"/>
    </row>
    <row r="831" spans="8:8" x14ac:dyDescent="0.35">
      <c r="H831" s="358"/>
    </row>
    <row r="832" spans="8:8" x14ac:dyDescent="0.35">
      <c r="H832" s="358"/>
    </row>
    <row r="833" spans="8:8" x14ac:dyDescent="0.35">
      <c r="H833" s="358"/>
    </row>
    <row r="834" spans="8:8" x14ac:dyDescent="0.35">
      <c r="H834" s="358"/>
    </row>
    <row r="835" spans="8:8" x14ac:dyDescent="0.35">
      <c r="H835" s="358"/>
    </row>
    <row r="836" spans="8:8" x14ac:dyDescent="0.35">
      <c r="H836" s="358"/>
    </row>
    <row r="837" spans="8:8" x14ac:dyDescent="0.35">
      <c r="H837" s="358"/>
    </row>
    <row r="838" spans="8:8" x14ac:dyDescent="0.35">
      <c r="H838" s="358"/>
    </row>
    <row r="839" spans="8:8" x14ac:dyDescent="0.35">
      <c r="H839" s="358"/>
    </row>
    <row r="840" spans="8:8" x14ac:dyDescent="0.35">
      <c r="H840" s="358"/>
    </row>
    <row r="841" spans="8:8" x14ac:dyDescent="0.35">
      <c r="H841" s="358"/>
    </row>
    <row r="842" spans="8:8" x14ac:dyDescent="0.35">
      <c r="H842" s="358"/>
    </row>
    <row r="843" spans="8:8" x14ac:dyDescent="0.35">
      <c r="H843" s="358"/>
    </row>
    <row r="844" spans="8:8" x14ac:dyDescent="0.35">
      <c r="H844" s="358"/>
    </row>
    <row r="845" spans="8:8" x14ac:dyDescent="0.35">
      <c r="H845" s="358"/>
    </row>
    <row r="846" spans="8:8" x14ac:dyDescent="0.35">
      <c r="H846" s="358"/>
    </row>
    <row r="847" spans="8:8" x14ac:dyDescent="0.35">
      <c r="H847" s="358"/>
    </row>
    <row r="848" spans="8:8" x14ac:dyDescent="0.35">
      <c r="H848" s="358"/>
    </row>
    <row r="849" spans="8:8" x14ac:dyDescent="0.35">
      <c r="H849" s="358"/>
    </row>
    <row r="850" spans="8:8" x14ac:dyDescent="0.35">
      <c r="H850" s="358"/>
    </row>
    <row r="851" spans="8:8" x14ac:dyDescent="0.35">
      <c r="H851" s="358"/>
    </row>
    <row r="852" spans="8:8" x14ac:dyDescent="0.35">
      <c r="H852" s="358"/>
    </row>
    <row r="853" spans="8:8" x14ac:dyDescent="0.35">
      <c r="H853" s="358"/>
    </row>
    <row r="854" spans="8:8" x14ac:dyDescent="0.35">
      <c r="H854" s="358"/>
    </row>
    <row r="855" spans="8:8" x14ac:dyDescent="0.35">
      <c r="H855" s="358"/>
    </row>
    <row r="856" spans="8:8" x14ac:dyDescent="0.35">
      <c r="H856" s="358"/>
    </row>
    <row r="857" spans="8:8" x14ac:dyDescent="0.35">
      <c r="H857" s="358"/>
    </row>
    <row r="858" spans="8:8" x14ac:dyDescent="0.35">
      <c r="H858" s="358"/>
    </row>
    <row r="859" spans="8:8" x14ac:dyDescent="0.35">
      <c r="H859" s="358"/>
    </row>
    <row r="860" spans="8:8" x14ac:dyDescent="0.35">
      <c r="H860" s="358"/>
    </row>
    <row r="861" spans="8:8" x14ac:dyDescent="0.35">
      <c r="H861" s="358"/>
    </row>
    <row r="862" spans="8:8" x14ac:dyDescent="0.35">
      <c r="H862" s="358"/>
    </row>
    <row r="863" spans="8:8" x14ac:dyDescent="0.35">
      <c r="H863" s="358"/>
    </row>
    <row r="864" spans="8:8" x14ac:dyDescent="0.35">
      <c r="H864" s="358"/>
    </row>
    <row r="865" spans="8:8" x14ac:dyDescent="0.35">
      <c r="H865" s="358"/>
    </row>
    <row r="866" spans="8:8" x14ac:dyDescent="0.35">
      <c r="H866" s="358"/>
    </row>
    <row r="867" spans="8:8" x14ac:dyDescent="0.35">
      <c r="H867" s="358"/>
    </row>
    <row r="868" spans="8:8" x14ac:dyDescent="0.35">
      <c r="H868" s="358"/>
    </row>
    <row r="869" spans="8:8" x14ac:dyDescent="0.35">
      <c r="H869" s="358"/>
    </row>
    <row r="870" spans="8:8" x14ac:dyDescent="0.35">
      <c r="H870" s="358"/>
    </row>
    <row r="871" spans="8:8" x14ac:dyDescent="0.35">
      <c r="H871" s="358"/>
    </row>
    <row r="872" spans="8:8" x14ac:dyDescent="0.35">
      <c r="H872" s="358"/>
    </row>
    <row r="873" spans="8:8" x14ac:dyDescent="0.35">
      <c r="H873" s="358"/>
    </row>
    <row r="874" spans="8:8" x14ac:dyDescent="0.35">
      <c r="H874" s="358"/>
    </row>
    <row r="875" spans="8:8" x14ac:dyDescent="0.35">
      <c r="H875" s="358"/>
    </row>
    <row r="876" spans="8:8" x14ac:dyDescent="0.35">
      <c r="H876" s="358"/>
    </row>
    <row r="877" spans="8:8" x14ac:dyDescent="0.35">
      <c r="H877" s="358"/>
    </row>
    <row r="878" spans="8:8" x14ac:dyDescent="0.35">
      <c r="H878" s="358"/>
    </row>
    <row r="879" spans="8:8" x14ac:dyDescent="0.35">
      <c r="H879" s="358"/>
    </row>
    <row r="880" spans="8:8" x14ac:dyDescent="0.35">
      <c r="H880" s="358"/>
    </row>
    <row r="881" spans="8:8" x14ac:dyDescent="0.35">
      <c r="H881" s="358"/>
    </row>
    <row r="882" spans="8:8" x14ac:dyDescent="0.35">
      <c r="H882" s="358"/>
    </row>
    <row r="883" spans="8:8" x14ac:dyDescent="0.35">
      <c r="H883" s="358"/>
    </row>
    <row r="884" spans="8:8" x14ac:dyDescent="0.35">
      <c r="H884" s="358"/>
    </row>
    <row r="885" spans="8:8" x14ac:dyDescent="0.35">
      <c r="H885" s="358"/>
    </row>
    <row r="886" spans="8:8" x14ac:dyDescent="0.35">
      <c r="H886" s="358"/>
    </row>
    <row r="887" spans="8:8" x14ac:dyDescent="0.35">
      <c r="H887" s="358"/>
    </row>
    <row r="888" spans="8:8" x14ac:dyDescent="0.35">
      <c r="H888" s="358"/>
    </row>
    <row r="889" spans="8:8" x14ac:dyDescent="0.35">
      <c r="H889" s="358"/>
    </row>
    <row r="890" spans="8:8" x14ac:dyDescent="0.35">
      <c r="H890" s="358"/>
    </row>
    <row r="891" spans="8:8" x14ac:dyDescent="0.35">
      <c r="H891" s="358"/>
    </row>
    <row r="892" spans="8:8" x14ac:dyDescent="0.35">
      <c r="H892" s="358"/>
    </row>
    <row r="893" spans="8:8" x14ac:dyDescent="0.35">
      <c r="H893" s="358"/>
    </row>
    <row r="894" spans="8:8" x14ac:dyDescent="0.35">
      <c r="H894" s="358"/>
    </row>
    <row r="895" spans="8:8" x14ac:dyDescent="0.35">
      <c r="H895" s="358"/>
    </row>
    <row r="896" spans="8:8" x14ac:dyDescent="0.35">
      <c r="H896" s="358"/>
    </row>
    <row r="897" spans="8:8" x14ac:dyDescent="0.35">
      <c r="H897" s="358"/>
    </row>
    <row r="898" spans="8:8" x14ac:dyDescent="0.35">
      <c r="H898" s="358"/>
    </row>
    <row r="899" spans="8:8" x14ac:dyDescent="0.35">
      <c r="H899" s="358"/>
    </row>
    <row r="900" spans="8:8" x14ac:dyDescent="0.35">
      <c r="H900" s="358"/>
    </row>
    <row r="901" spans="8:8" x14ac:dyDescent="0.35">
      <c r="H901" s="358"/>
    </row>
    <row r="902" spans="8:8" x14ac:dyDescent="0.35">
      <c r="H902" s="358"/>
    </row>
    <row r="903" spans="8:8" x14ac:dyDescent="0.35">
      <c r="H903" s="358"/>
    </row>
    <row r="904" spans="8:8" x14ac:dyDescent="0.35">
      <c r="H904" s="358"/>
    </row>
    <row r="905" spans="8:8" x14ac:dyDescent="0.35">
      <c r="H905" s="358"/>
    </row>
    <row r="906" spans="8:8" x14ac:dyDescent="0.35">
      <c r="H906" s="358"/>
    </row>
    <row r="907" spans="8:8" x14ac:dyDescent="0.35">
      <c r="H907" s="358"/>
    </row>
    <row r="908" spans="8:8" x14ac:dyDescent="0.35">
      <c r="H908" s="358"/>
    </row>
    <row r="909" spans="8:8" x14ac:dyDescent="0.35">
      <c r="H909" s="358"/>
    </row>
    <row r="910" spans="8:8" x14ac:dyDescent="0.35">
      <c r="H910" s="358"/>
    </row>
    <row r="911" spans="8:8" x14ac:dyDescent="0.35">
      <c r="H911" s="358"/>
    </row>
    <row r="912" spans="8:8" x14ac:dyDescent="0.35">
      <c r="H912" s="358"/>
    </row>
    <row r="913" spans="8:8" x14ac:dyDescent="0.35">
      <c r="H913" s="358"/>
    </row>
    <row r="914" spans="8:8" x14ac:dyDescent="0.35">
      <c r="H914" s="358"/>
    </row>
    <row r="915" spans="8:8" x14ac:dyDescent="0.35">
      <c r="H915" s="358"/>
    </row>
    <row r="916" spans="8:8" x14ac:dyDescent="0.35">
      <c r="H916" s="358"/>
    </row>
    <row r="917" spans="8:8" x14ac:dyDescent="0.35">
      <c r="H917" s="358"/>
    </row>
    <row r="918" spans="8:8" x14ac:dyDescent="0.35">
      <c r="H918" s="358"/>
    </row>
    <row r="919" spans="8:8" x14ac:dyDescent="0.35">
      <c r="H919" s="358"/>
    </row>
    <row r="920" spans="8:8" x14ac:dyDescent="0.35">
      <c r="H920" s="358"/>
    </row>
    <row r="921" spans="8:8" x14ac:dyDescent="0.35">
      <c r="H921" s="358"/>
    </row>
    <row r="922" spans="8:8" x14ac:dyDescent="0.35">
      <c r="H922" s="358"/>
    </row>
    <row r="923" spans="8:8" x14ac:dyDescent="0.35">
      <c r="H923" s="358"/>
    </row>
    <row r="924" spans="8:8" x14ac:dyDescent="0.35">
      <c r="H924" s="358"/>
    </row>
    <row r="925" spans="8:8" x14ac:dyDescent="0.35">
      <c r="H925" s="358"/>
    </row>
    <row r="926" spans="8:8" x14ac:dyDescent="0.35">
      <c r="H926" s="358"/>
    </row>
    <row r="927" spans="8:8" x14ac:dyDescent="0.35">
      <c r="H927" s="358"/>
    </row>
    <row r="928" spans="8:8" x14ac:dyDescent="0.35">
      <c r="H928" s="358"/>
    </row>
    <row r="929" spans="8:8" x14ac:dyDescent="0.35">
      <c r="H929" s="358"/>
    </row>
    <row r="930" spans="8:8" x14ac:dyDescent="0.35">
      <c r="H930" s="358"/>
    </row>
    <row r="931" spans="8:8" x14ac:dyDescent="0.35">
      <c r="H931" s="358"/>
    </row>
    <row r="932" spans="8:8" x14ac:dyDescent="0.35">
      <c r="H932" s="358"/>
    </row>
    <row r="933" spans="8:8" x14ac:dyDescent="0.35">
      <c r="H933" s="358"/>
    </row>
    <row r="934" spans="8:8" x14ac:dyDescent="0.35">
      <c r="H934" s="358"/>
    </row>
    <row r="935" spans="8:8" x14ac:dyDescent="0.35">
      <c r="H935" s="358"/>
    </row>
    <row r="936" spans="8:8" x14ac:dyDescent="0.35">
      <c r="H936" s="358"/>
    </row>
    <row r="937" spans="8:8" x14ac:dyDescent="0.35">
      <c r="H937" s="358"/>
    </row>
    <row r="938" spans="8:8" x14ac:dyDescent="0.35">
      <c r="H938" s="358"/>
    </row>
    <row r="939" spans="8:8" x14ac:dyDescent="0.35">
      <c r="H939" s="358"/>
    </row>
    <row r="940" spans="8:8" x14ac:dyDescent="0.35">
      <c r="H940" s="358"/>
    </row>
    <row r="941" spans="8:8" x14ac:dyDescent="0.35">
      <c r="H941" s="358"/>
    </row>
    <row r="942" spans="8:8" x14ac:dyDescent="0.35">
      <c r="H942" s="358"/>
    </row>
    <row r="943" spans="8:8" x14ac:dyDescent="0.35">
      <c r="H943" s="358"/>
    </row>
    <row r="944" spans="8:8" x14ac:dyDescent="0.35">
      <c r="H944" s="358"/>
    </row>
    <row r="945" spans="8:8" x14ac:dyDescent="0.35">
      <c r="H945" s="358"/>
    </row>
    <row r="946" spans="8:8" x14ac:dyDescent="0.35">
      <c r="H946" s="358"/>
    </row>
    <row r="947" spans="8:8" x14ac:dyDescent="0.35">
      <c r="H947" s="358"/>
    </row>
    <row r="948" spans="8:8" x14ac:dyDescent="0.35">
      <c r="H948" s="358"/>
    </row>
    <row r="949" spans="8:8" x14ac:dyDescent="0.35">
      <c r="H949" s="358"/>
    </row>
    <row r="950" spans="8:8" x14ac:dyDescent="0.35">
      <c r="H950" s="358"/>
    </row>
    <row r="951" spans="8:8" x14ac:dyDescent="0.35">
      <c r="H951" s="358"/>
    </row>
    <row r="952" spans="8:8" x14ac:dyDescent="0.35">
      <c r="H952" s="358"/>
    </row>
    <row r="953" spans="8:8" x14ac:dyDescent="0.35">
      <c r="H953" s="358"/>
    </row>
    <row r="954" spans="8:8" x14ac:dyDescent="0.35">
      <c r="H954" s="358"/>
    </row>
    <row r="955" spans="8:8" x14ac:dyDescent="0.35">
      <c r="H955" s="358"/>
    </row>
    <row r="956" spans="8:8" x14ac:dyDescent="0.35">
      <c r="H956" s="358"/>
    </row>
    <row r="957" spans="8:8" x14ac:dyDescent="0.35">
      <c r="H957" s="358"/>
    </row>
    <row r="958" spans="8:8" x14ac:dyDescent="0.35">
      <c r="H958" s="358"/>
    </row>
    <row r="959" spans="8:8" x14ac:dyDescent="0.35">
      <c r="H959" s="358"/>
    </row>
    <row r="960" spans="8:8" x14ac:dyDescent="0.35">
      <c r="H960" s="358"/>
    </row>
    <row r="961" spans="8:8" x14ac:dyDescent="0.35">
      <c r="H961" s="358"/>
    </row>
    <row r="962" spans="8:8" x14ac:dyDescent="0.35">
      <c r="H962" s="358"/>
    </row>
    <row r="963" spans="8:8" x14ac:dyDescent="0.35">
      <c r="H963" s="358"/>
    </row>
    <row r="964" spans="8:8" x14ac:dyDescent="0.35">
      <c r="H964" s="358"/>
    </row>
    <row r="965" spans="8:8" x14ac:dyDescent="0.35">
      <c r="H965" s="358"/>
    </row>
    <row r="966" spans="8:8" x14ac:dyDescent="0.35">
      <c r="H966" s="358"/>
    </row>
    <row r="967" spans="8:8" x14ac:dyDescent="0.35">
      <c r="H967" s="358"/>
    </row>
    <row r="968" spans="8:8" x14ac:dyDescent="0.35">
      <c r="H968" s="358"/>
    </row>
    <row r="969" spans="8:8" x14ac:dyDescent="0.35">
      <c r="H969" s="358"/>
    </row>
    <row r="970" spans="8:8" x14ac:dyDescent="0.35">
      <c r="H970" s="358"/>
    </row>
    <row r="971" spans="8:8" x14ac:dyDescent="0.35">
      <c r="H971" s="358"/>
    </row>
    <row r="972" spans="8:8" x14ac:dyDescent="0.35">
      <c r="H972" s="358"/>
    </row>
    <row r="973" spans="8:8" x14ac:dyDescent="0.35">
      <c r="H973" s="358"/>
    </row>
    <row r="974" spans="8:8" x14ac:dyDescent="0.35">
      <c r="H974" s="358"/>
    </row>
    <row r="975" spans="8:8" x14ac:dyDescent="0.35">
      <c r="H975" s="358"/>
    </row>
    <row r="976" spans="8:8" x14ac:dyDescent="0.35">
      <c r="H976" s="358"/>
    </row>
    <row r="977" spans="8:8" x14ac:dyDescent="0.35">
      <c r="H977" s="358"/>
    </row>
    <row r="978" spans="8:8" x14ac:dyDescent="0.35">
      <c r="H978" s="358"/>
    </row>
    <row r="979" spans="8:8" x14ac:dyDescent="0.35">
      <c r="H979" s="358"/>
    </row>
    <row r="980" spans="8:8" x14ac:dyDescent="0.35">
      <c r="H980" s="358"/>
    </row>
    <row r="981" spans="8:8" x14ac:dyDescent="0.35">
      <c r="H981" s="358"/>
    </row>
    <row r="982" spans="8:8" x14ac:dyDescent="0.35">
      <c r="H982" s="358"/>
    </row>
    <row r="983" spans="8:8" x14ac:dyDescent="0.35">
      <c r="H983" s="358"/>
    </row>
    <row r="984" spans="8:8" x14ac:dyDescent="0.35">
      <c r="H984" s="358"/>
    </row>
    <row r="985" spans="8:8" x14ac:dyDescent="0.35">
      <c r="H985" s="358"/>
    </row>
    <row r="986" spans="8:8" x14ac:dyDescent="0.35">
      <c r="H986" s="358"/>
    </row>
    <row r="987" spans="8:8" x14ac:dyDescent="0.35">
      <c r="H987" s="358"/>
    </row>
    <row r="988" spans="8:8" x14ac:dyDescent="0.35">
      <c r="H988" s="358"/>
    </row>
    <row r="989" spans="8:8" x14ac:dyDescent="0.35">
      <c r="H989" s="358"/>
    </row>
    <row r="990" spans="8:8" x14ac:dyDescent="0.35">
      <c r="H990" s="358"/>
    </row>
    <row r="991" spans="8:8" x14ac:dyDescent="0.35">
      <c r="H991" s="358"/>
    </row>
    <row r="992" spans="8:8" x14ac:dyDescent="0.35">
      <c r="H992" s="358"/>
    </row>
    <row r="993" spans="8:8" x14ac:dyDescent="0.35">
      <c r="H993" s="358"/>
    </row>
    <row r="994" spans="8:8" x14ac:dyDescent="0.35">
      <c r="H994" s="358"/>
    </row>
    <row r="995" spans="8:8" x14ac:dyDescent="0.35">
      <c r="H995" s="358"/>
    </row>
    <row r="996" spans="8:8" x14ac:dyDescent="0.35">
      <c r="H996" s="358"/>
    </row>
    <row r="997" spans="8:8" x14ac:dyDescent="0.35">
      <c r="H997" s="358"/>
    </row>
    <row r="998" spans="8:8" x14ac:dyDescent="0.35">
      <c r="H998" s="358"/>
    </row>
    <row r="999" spans="8:8" x14ac:dyDescent="0.35">
      <c r="H999" s="358"/>
    </row>
    <row r="1000" spans="8:8" x14ac:dyDescent="0.35">
      <c r="H1000" s="358"/>
    </row>
    <row r="1001" spans="8:8" x14ac:dyDescent="0.35">
      <c r="H1001" s="358"/>
    </row>
    <row r="1002" spans="8:8" x14ac:dyDescent="0.35">
      <c r="H1002" s="358"/>
    </row>
    <row r="1003" spans="8:8" x14ac:dyDescent="0.35">
      <c r="H1003" s="358"/>
    </row>
    <row r="1004" spans="8:8" x14ac:dyDescent="0.35">
      <c r="H1004" s="358"/>
    </row>
    <row r="1005" spans="8:8" x14ac:dyDescent="0.35">
      <c r="H1005" s="358"/>
    </row>
    <row r="1006" spans="8:8" x14ac:dyDescent="0.35">
      <c r="H1006" s="358"/>
    </row>
    <row r="1007" spans="8:8" x14ac:dyDescent="0.35">
      <c r="H1007" s="358"/>
    </row>
    <row r="1008" spans="8:8" x14ac:dyDescent="0.35">
      <c r="H1008" s="358"/>
    </row>
    <row r="1009" spans="8:8" x14ac:dyDescent="0.35">
      <c r="H1009" s="358"/>
    </row>
    <row r="1010" spans="8:8" x14ac:dyDescent="0.35">
      <c r="H1010" s="358"/>
    </row>
    <row r="1011" spans="8:8" x14ac:dyDescent="0.35">
      <c r="H1011" s="358"/>
    </row>
    <row r="1012" spans="8:8" x14ac:dyDescent="0.35">
      <c r="H1012" s="358"/>
    </row>
    <row r="1013" spans="8:8" x14ac:dyDescent="0.35">
      <c r="H1013" s="358"/>
    </row>
    <row r="1014" spans="8:8" x14ac:dyDescent="0.35">
      <c r="H1014" s="358"/>
    </row>
    <row r="1015" spans="8:8" x14ac:dyDescent="0.35">
      <c r="H1015" s="358"/>
    </row>
    <row r="1016" spans="8:8" x14ac:dyDescent="0.35">
      <c r="H1016" s="358"/>
    </row>
    <row r="1017" spans="8:8" x14ac:dyDescent="0.35">
      <c r="H1017" s="358"/>
    </row>
    <row r="1018" spans="8:8" x14ac:dyDescent="0.35">
      <c r="H1018" s="358"/>
    </row>
    <row r="1019" spans="8:8" x14ac:dyDescent="0.35">
      <c r="H1019" s="358"/>
    </row>
    <row r="1020" spans="8:8" x14ac:dyDescent="0.35">
      <c r="H1020" s="358"/>
    </row>
    <row r="1021" spans="8:8" x14ac:dyDescent="0.35">
      <c r="H1021" s="358"/>
    </row>
    <row r="1022" spans="8:8" x14ac:dyDescent="0.35">
      <c r="H1022" s="358"/>
    </row>
    <row r="1023" spans="8:8" x14ac:dyDescent="0.35">
      <c r="H1023" s="358"/>
    </row>
    <row r="1024" spans="8:8" x14ac:dyDescent="0.35">
      <c r="H1024" s="358"/>
    </row>
    <row r="1025" spans="8:8" x14ac:dyDescent="0.35">
      <c r="H1025" s="358"/>
    </row>
    <row r="1026" spans="8:8" x14ac:dyDescent="0.35">
      <c r="H1026" s="358"/>
    </row>
    <row r="1027" spans="8:8" x14ac:dyDescent="0.35">
      <c r="H1027" s="358"/>
    </row>
    <row r="1028" spans="8:8" x14ac:dyDescent="0.35">
      <c r="H1028" s="358"/>
    </row>
    <row r="1029" spans="8:8" x14ac:dyDescent="0.35">
      <c r="H1029" s="358"/>
    </row>
    <row r="1030" spans="8:8" x14ac:dyDescent="0.35">
      <c r="H1030" s="358"/>
    </row>
    <row r="1031" spans="8:8" x14ac:dyDescent="0.35">
      <c r="H1031" s="358"/>
    </row>
    <row r="1032" spans="8:8" x14ac:dyDescent="0.35">
      <c r="H1032" s="358"/>
    </row>
    <row r="1033" spans="8:8" x14ac:dyDescent="0.35">
      <c r="H1033" s="358"/>
    </row>
    <row r="1034" spans="8:8" x14ac:dyDescent="0.35">
      <c r="H1034" s="358"/>
    </row>
    <row r="1035" spans="8:8" x14ac:dyDescent="0.35">
      <c r="H1035" s="358"/>
    </row>
    <row r="1036" spans="8:8" x14ac:dyDescent="0.35">
      <c r="H1036" s="358"/>
    </row>
    <row r="1037" spans="8:8" x14ac:dyDescent="0.35">
      <c r="H1037" s="358"/>
    </row>
    <row r="1038" spans="8:8" x14ac:dyDescent="0.35">
      <c r="H1038" s="358"/>
    </row>
    <row r="1039" spans="8:8" x14ac:dyDescent="0.35">
      <c r="H1039" s="358"/>
    </row>
    <row r="1040" spans="8:8" x14ac:dyDescent="0.35">
      <c r="H1040" s="358"/>
    </row>
    <row r="1041" spans="8:8" x14ac:dyDescent="0.35">
      <c r="H1041" s="358"/>
    </row>
    <row r="1042" spans="8:8" x14ac:dyDescent="0.35">
      <c r="H1042" s="358"/>
    </row>
    <row r="1043" spans="8:8" x14ac:dyDescent="0.35">
      <c r="H1043" s="358"/>
    </row>
    <row r="1044" spans="8:8" x14ac:dyDescent="0.35">
      <c r="H1044" s="358"/>
    </row>
    <row r="1045" spans="8:8" x14ac:dyDescent="0.35">
      <c r="H1045" s="358"/>
    </row>
    <row r="1046" spans="8:8" x14ac:dyDescent="0.35">
      <c r="H1046" s="358"/>
    </row>
    <row r="1047" spans="8:8" x14ac:dyDescent="0.35">
      <c r="H1047" s="358"/>
    </row>
    <row r="1048" spans="8:8" x14ac:dyDescent="0.35">
      <c r="H1048" s="358"/>
    </row>
    <row r="1049" spans="8:8" x14ac:dyDescent="0.35">
      <c r="H1049" s="358"/>
    </row>
    <row r="1050" spans="8:8" x14ac:dyDescent="0.35">
      <c r="H1050" s="358"/>
    </row>
    <row r="1051" spans="8:8" x14ac:dyDescent="0.35">
      <c r="H1051" s="358"/>
    </row>
    <row r="1052" spans="8:8" x14ac:dyDescent="0.35">
      <c r="H1052" s="358"/>
    </row>
    <row r="1053" spans="8:8" x14ac:dyDescent="0.35">
      <c r="H1053" s="358"/>
    </row>
    <row r="1054" spans="8:8" x14ac:dyDescent="0.35">
      <c r="H1054" s="358"/>
    </row>
    <row r="1055" spans="8:8" x14ac:dyDescent="0.35">
      <c r="H1055" s="358"/>
    </row>
    <row r="1056" spans="8:8" x14ac:dyDescent="0.35">
      <c r="H1056" s="358"/>
    </row>
    <row r="1057" spans="8:8" x14ac:dyDescent="0.35">
      <c r="H1057" s="358"/>
    </row>
    <row r="1058" spans="8:8" x14ac:dyDescent="0.35">
      <c r="H1058" s="358"/>
    </row>
    <row r="1059" spans="8:8" x14ac:dyDescent="0.35">
      <c r="H1059" s="358"/>
    </row>
    <row r="1060" spans="8:8" x14ac:dyDescent="0.35">
      <c r="H1060" s="358"/>
    </row>
    <row r="1061" spans="8:8" x14ac:dyDescent="0.35">
      <c r="H1061" s="358"/>
    </row>
    <row r="1062" spans="8:8" x14ac:dyDescent="0.35">
      <c r="H1062" s="358"/>
    </row>
    <row r="1063" spans="8:8" x14ac:dyDescent="0.35">
      <c r="H1063" s="358"/>
    </row>
    <row r="1064" spans="8:8" x14ac:dyDescent="0.35">
      <c r="H1064" s="358"/>
    </row>
    <row r="1065" spans="8:8" x14ac:dyDescent="0.35">
      <c r="H1065" s="358"/>
    </row>
    <row r="1066" spans="8:8" x14ac:dyDescent="0.35">
      <c r="H1066" s="358"/>
    </row>
    <row r="1067" spans="8:8" x14ac:dyDescent="0.35">
      <c r="H1067" s="358"/>
    </row>
    <row r="1068" spans="8:8" x14ac:dyDescent="0.35">
      <c r="H1068" s="358"/>
    </row>
    <row r="1069" spans="8:8" x14ac:dyDescent="0.35">
      <c r="H1069" s="358"/>
    </row>
    <row r="1070" spans="8:8" x14ac:dyDescent="0.35">
      <c r="H1070" s="358"/>
    </row>
    <row r="1071" spans="8:8" x14ac:dyDescent="0.35">
      <c r="H1071" s="358"/>
    </row>
    <row r="1072" spans="8:8" x14ac:dyDescent="0.35">
      <c r="H1072" s="358"/>
    </row>
    <row r="1073" spans="8:8" x14ac:dyDescent="0.35">
      <c r="H1073" s="358"/>
    </row>
    <row r="1074" spans="8:8" x14ac:dyDescent="0.35">
      <c r="H1074" s="358"/>
    </row>
    <row r="1075" spans="8:8" x14ac:dyDescent="0.35">
      <c r="H1075" s="358"/>
    </row>
    <row r="1076" spans="8:8" x14ac:dyDescent="0.35">
      <c r="H1076" s="358"/>
    </row>
    <row r="1077" spans="8:8" x14ac:dyDescent="0.35">
      <c r="H1077" s="358"/>
    </row>
    <row r="1078" spans="8:8" x14ac:dyDescent="0.35">
      <c r="H1078" s="358"/>
    </row>
    <row r="1079" spans="8:8" x14ac:dyDescent="0.35">
      <c r="H1079" s="358"/>
    </row>
    <row r="1080" spans="8:8" x14ac:dyDescent="0.35">
      <c r="H1080" s="358"/>
    </row>
    <row r="1081" spans="8:8" x14ac:dyDescent="0.35">
      <c r="H1081" s="358"/>
    </row>
    <row r="1082" spans="8:8" x14ac:dyDescent="0.35">
      <c r="H1082" s="358"/>
    </row>
    <row r="1083" spans="8:8" x14ac:dyDescent="0.35">
      <c r="H1083" s="358"/>
    </row>
    <row r="1084" spans="8:8" x14ac:dyDescent="0.35">
      <c r="H1084" s="358"/>
    </row>
    <row r="1085" spans="8:8" x14ac:dyDescent="0.35">
      <c r="H1085" s="358"/>
    </row>
    <row r="1086" spans="8:8" x14ac:dyDescent="0.35">
      <c r="H1086" s="358"/>
    </row>
    <row r="1087" spans="8:8" x14ac:dyDescent="0.35">
      <c r="H1087" s="358"/>
    </row>
    <row r="1088" spans="8:8" x14ac:dyDescent="0.35">
      <c r="H1088" s="358"/>
    </row>
    <row r="1089" spans="8:8" x14ac:dyDescent="0.35">
      <c r="H1089" s="358"/>
    </row>
    <row r="1090" spans="8:8" x14ac:dyDescent="0.35">
      <c r="H1090" s="358"/>
    </row>
    <row r="1091" spans="8:8" x14ac:dyDescent="0.35">
      <c r="H1091" s="358"/>
    </row>
    <row r="1092" spans="8:8" x14ac:dyDescent="0.35">
      <c r="H1092" s="358"/>
    </row>
    <row r="1093" spans="8:8" x14ac:dyDescent="0.35">
      <c r="H1093" s="358"/>
    </row>
    <row r="1094" spans="8:8" x14ac:dyDescent="0.35">
      <c r="H1094" s="358"/>
    </row>
    <row r="1095" spans="8:8" x14ac:dyDescent="0.35">
      <c r="H1095" s="358"/>
    </row>
    <row r="1096" spans="8:8" x14ac:dyDescent="0.35">
      <c r="H1096" s="358"/>
    </row>
    <row r="1097" spans="8:8" x14ac:dyDescent="0.35">
      <c r="H1097" s="358"/>
    </row>
    <row r="1098" spans="8:8" x14ac:dyDescent="0.35">
      <c r="H1098" s="358"/>
    </row>
    <row r="1099" spans="8:8" x14ac:dyDescent="0.35">
      <c r="H1099" s="358"/>
    </row>
    <row r="1100" spans="8:8" x14ac:dyDescent="0.35">
      <c r="H1100" s="358"/>
    </row>
    <row r="1101" spans="8:8" x14ac:dyDescent="0.35">
      <c r="H1101" s="358"/>
    </row>
    <row r="1102" spans="8:8" x14ac:dyDescent="0.35">
      <c r="H1102" s="358"/>
    </row>
    <row r="1103" spans="8:8" x14ac:dyDescent="0.35">
      <c r="H1103" s="358"/>
    </row>
    <row r="1104" spans="8:8" x14ac:dyDescent="0.35">
      <c r="H1104" s="358"/>
    </row>
    <row r="1105" spans="8:8" x14ac:dyDescent="0.35">
      <c r="H1105" s="358"/>
    </row>
    <row r="1106" spans="8:8" x14ac:dyDescent="0.35">
      <c r="H1106" s="358"/>
    </row>
    <row r="1107" spans="8:8" x14ac:dyDescent="0.35">
      <c r="H1107" s="358"/>
    </row>
    <row r="1108" spans="8:8" x14ac:dyDescent="0.35">
      <c r="H1108" s="358"/>
    </row>
    <row r="1109" spans="8:8" x14ac:dyDescent="0.35">
      <c r="H1109" s="358"/>
    </row>
    <row r="1110" spans="8:8" x14ac:dyDescent="0.35">
      <c r="H1110" s="358"/>
    </row>
    <row r="1111" spans="8:8" x14ac:dyDescent="0.35">
      <c r="H1111" s="358"/>
    </row>
    <row r="1112" spans="8:8" x14ac:dyDescent="0.35">
      <c r="H1112" s="358"/>
    </row>
    <row r="1113" spans="8:8" x14ac:dyDescent="0.35">
      <c r="H1113" s="358"/>
    </row>
    <row r="1114" spans="8:8" x14ac:dyDescent="0.35">
      <c r="H1114" s="358"/>
    </row>
    <row r="1115" spans="8:8" x14ac:dyDescent="0.35">
      <c r="H1115" s="358"/>
    </row>
    <row r="1116" spans="8:8" x14ac:dyDescent="0.35">
      <c r="H1116" s="358"/>
    </row>
    <row r="1117" spans="8:8" x14ac:dyDescent="0.35">
      <c r="H1117" s="358"/>
    </row>
    <row r="1118" spans="8:8" x14ac:dyDescent="0.35">
      <c r="H1118" s="358"/>
    </row>
    <row r="1119" spans="8:8" x14ac:dyDescent="0.35">
      <c r="H1119" s="358"/>
    </row>
    <row r="1120" spans="8:8" x14ac:dyDescent="0.35">
      <c r="H1120" s="358"/>
    </row>
    <row r="1121" spans="8:8" x14ac:dyDescent="0.35">
      <c r="H1121" s="358"/>
    </row>
    <row r="1122" spans="8:8" x14ac:dyDescent="0.35">
      <c r="H1122" s="358"/>
    </row>
    <row r="1123" spans="8:8" x14ac:dyDescent="0.35">
      <c r="H1123" s="358"/>
    </row>
    <row r="1124" spans="8:8" x14ac:dyDescent="0.35">
      <c r="H1124" s="358"/>
    </row>
    <row r="1125" spans="8:8" x14ac:dyDescent="0.35">
      <c r="H1125" s="358"/>
    </row>
    <row r="1126" spans="8:8" x14ac:dyDescent="0.35">
      <c r="H1126" s="358"/>
    </row>
    <row r="1127" spans="8:8" x14ac:dyDescent="0.35">
      <c r="H1127" s="358"/>
    </row>
    <row r="1128" spans="8:8" x14ac:dyDescent="0.35">
      <c r="H1128" s="358"/>
    </row>
    <row r="1129" spans="8:8" x14ac:dyDescent="0.35">
      <c r="H1129" s="358"/>
    </row>
    <row r="1130" spans="8:8" x14ac:dyDescent="0.35">
      <c r="H1130" s="358"/>
    </row>
    <row r="1131" spans="8:8" x14ac:dyDescent="0.35">
      <c r="H1131" s="358"/>
    </row>
    <row r="1132" spans="8:8" x14ac:dyDescent="0.35">
      <c r="H1132" s="358"/>
    </row>
    <row r="1133" spans="8:8" x14ac:dyDescent="0.35">
      <c r="H1133" s="358"/>
    </row>
    <row r="1134" spans="8:8" x14ac:dyDescent="0.35">
      <c r="H1134" s="358"/>
    </row>
    <row r="1135" spans="8:8" x14ac:dyDescent="0.35">
      <c r="H1135" s="358"/>
    </row>
    <row r="1136" spans="8:8" x14ac:dyDescent="0.35">
      <c r="H1136" s="358"/>
    </row>
    <row r="1137" spans="8:8" x14ac:dyDescent="0.35">
      <c r="H1137" s="358"/>
    </row>
    <row r="1138" spans="8:8" x14ac:dyDescent="0.35">
      <c r="H1138" s="358"/>
    </row>
    <row r="1139" spans="8:8" x14ac:dyDescent="0.35">
      <c r="H1139" s="358"/>
    </row>
    <row r="1140" spans="8:8" x14ac:dyDescent="0.35">
      <c r="H1140" s="358"/>
    </row>
    <row r="1141" spans="8:8" x14ac:dyDescent="0.35">
      <c r="H1141" s="358"/>
    </row>
    <row r="1142" spans="8:8" x14ac:dyDescent="0.35">
      <c r="H1142" s="358"/>
    </row>
    <row r="1143" spans="8:8" x14ac:dyDescent="0.35">
      <c r="H1143" s="358"/>
    </row>
    <row r="1144" spans="8:8" x14ac:dyDescent="0.35">
      <c r="H1144" s="358"/>
    </row>
    <row r="1145" spans="8:8" x14ac:dyDescent="0.35">
      <c r="H1145" s="358"/>
    </row>
    <row r="1146" spans="8:8" x14ac:dyDescent="0.35">
      <c r="H1146" s="358"/>
    </row>
    <row r="1147" spans="8:8" x14ac:dyDescent="0.35">
      <c r="H1147" s="358"/>
    </row>
    <row r="1148" spans="8:8" x14ac:dyDescent="0.35">
      <c r="H1148" s="358"/>
    </row>
    <row r="1149" spans="8:8" x14ac:dyDescent="0.35">
      <c r="H1149" s="358"/>
    </row>
    <row r="1150" spans="8:8" x14ac:dyDescent="0.35">
      <c r="H1150" s="358"/>
    </row>
    <row r="1151" spans="8:8" x14ac:dyDescent="0.35">
      <c r="H1151" s="358"/>
    </row>
    <row r="1152" spans="8:8" x14ac:dyDescent="0.35">
      <c r="H1152" s="358"/>
    </row>
    <row r="1153" spans="8:8" x14ac:dyDescent="0.35">
      <c r="H1153" s="358"/>
    </row>
    <row r="1154" spans="8:8" x14ac:dyDescent="0.35">
      <c r="H1154" s="358"/>
    </row>
    <row r="1155" spans="8:8" x14ac:dyDescent="0.35">
      <c r="H1155" s="358"/>
    </row>
    <row r="1156" spans="8:8" x14ac:dyDescent="0.35">
      <c r="H1156" s="358"/>
    </row>
    <row r="1157" spans="8:8" x14ac:dyDescent="0.35">
      <c r="H1157" s="358"/>
    </row>
    <row r="1158" spans="8:8" x14ac:dyDescent="0.35">
      <c r="H1158" s="358"/>
    </row>
    <row r="1159" spans="8:8" x14ac:dyDescent="0.35">
      <c r="H1159" s="358"/>
    </row>
    <row r="1160" spans="8:8" x14ac:dyDescent="0.35">
      <c r="H1160" s="358"/>
    </row>
    <row r="1161" spans="8:8" x14ac:dyDescent="0.35">
      <c r="H1161" s="358"/>
    </row>
    <row r="1162" spans="8:8" x14ac:dyDescent="0.35">
      <c r="H1162" s="358"/>
    </row>
    <row r="1163" spans="8:8" x14ac:dyDescent="0.35">
      <c r="H1163" s="358"/>
    </row>
    <row r="1164" spans="8:8" x14ac:dyDescent="0.35">
      <c r="H1164" s="358"/>
    </row>
    <row r="1165" spans="8:8" x14ac:dyDescent="0.35">
      <c r="H1165" s="358"/>
    </row>
    <row r="1166" spans="8:8" x14ac:dyDescent="0.35">
      <c r="H1166" s="358"/>
    </row>
    <row r="1167" spans="8:8" x14ac:dyDescent="0.35">
      <c r="H1167" s="358"/>
    </row>
    <row r="1168" spans="8:8" x14ac:dyDescent="0.35">
      <c r="H1168" s="358"/>
    </row>
    <row r="1169" spans="8:8" x14ac:dyDescent="0.35">
      <c r="H1169" s="358"/>
    </row>
    <row r="1170" spans="8:8" x14ac:dyDescent="0.35">
      <c r="H1170" s="358"/>
    </row>
    <row r="1171" spans="8:8" x14ac:dyDescent="0.35">
      <c r="H1171" s="358"/>
    </row>
    <row r="1172" spans="8:8" x14ac:dyDescent="0.35">
      <c r="H1172" s="358"/>
    </row>
    <row r="1173" spans="8:8" x14ac:dyDescent="0.35">
      <c r="H1173" s="358"/>
    </row>
    <row r="1174" spans="8:8" x14ac:dyDescent="0.35">
      <c r="H1174" s="358"/>
    </row>
    <row r="1175" spans="8:8" x14ac:dyDescent="0.35">
      <c r="H1175" s="358"/>
    </row>
    <row r="1176" spans="8:8" x14ac:dyDescent="0.35">
      <c r="H1176" s="358"/>
    </row>
    <row r="1177" spans="8:8" x14ac:dyDescent="0.35">
      <c r="H1177" s="358"/>
    </row>
    <row r="1178" spans="8:8" x14ac:dyDescent="0.35">
      <c r="H1178" s="358"/>
    </row>
    <row r="1179" spans="8:8" x14ac:dyDescent="0.35">
      <c r="H1179" s="358"/>
    </row>
    <row r="1180" spans="8:8" x14ac:dyDescent="0.35">
      <c r="H1180" s="358"/>
    </row>
    <row r="1181" spans="8:8" x14ac:dyDescent="0.35">
      <c r="H1181" s="358"/>
    </row>
    <row r="1182" spans="8:8" x14ac:dyDescent="0.35">
      <c r="H1182" s="358"/>
    </row>
    <row r="1183" spans="8:8" x14ac:dyDescent="0.35">
      <c r="H1183" s="358"/>
    </row>
    <row r="1184" spans="8:8" x14ac:dyDescent="0.35">
      <c r="H1184" s="358"/>
    </row>
    <row r="1185" spans="8:8" x14ac:dyDescent="0.35">
      <c r="H1185" s="358"/>
    </row>
    <row r="1186" spans="8:8" x14ac:dyDescent="0.35">
      <c r="H1186" s="358"/>
    </row>
    <row r="1187" spans="8:8" x14ac:dyDescent="0.35">
      <c r="H1187" s="358"/>
    </row>
    <row r="1188" spans="8:8" x14ac:dyDescent="0.35">
      <c r="H1188" s="358"/>
    </row>
    <row r="1189" spans="8:8" x14ac:dyDescent="0.35">
      <c r="H1189" s="358"/>
    </row>
    <row r="1190" spans="8:8" x14ac:dyDescent="0.35">
      <c r="H1190" s="358"/>
    </row>
    <row r="1191" spans="8:8" x14ac:dyDescent="0.35">
      <c r="H1191" s="358"/>
    </row>
    <row r="1192" spans="8:8" x14ac:dyDescent="0.35">
      <c r="H1192" s="358"/>
    </row>
    <row r="1193" spans="8:8" x14ac:dyDescent="0.35">
      <c r="H1193" s="358"/>
    </row>
    <row r="1194" spans="8:8" x14ac:dyDescent="0.35">
      <c r="H1194" s="358"/>
    </row>
    <row r="1195" spans="8:8" x14ac:dyDescent="0.35">
      <c r="H1195" s="358"/>
    </row>
    <row r="1196" spans="8:8" x14ac:dyDescent="0.35">
      <c r="H1196" s="358"/>
    </row>
    <row r="1197" spans="8:8" x14ac:dyDescent="0.35">
      <c r="H1197" s="358"/>
    </row>
    <row r="1198" spans="8:8" x14ac:dyDescent="0.35">
      <c r="H1198" s="358"/>
    </row>
    <row r="1199" spans="8:8" x14ac:dyDescent="0.35">
      <c r="H1199" s="358"/>
    </row>
    <row r="1200" spans="8:8" x14ac:dyDescent="0.35">
      <c r="H1200" s="358"/>
    </row>
    <row r="1201" spans="8:8" x14ac:dyDescent="0.35">
      <c r="H1201" s="358"/>
    </row>
    <row r="1202" spans="8:8" x14ac:dyDescent="0.35">
      <c r="H1202" s="358"/>
    </row>
    <row r="1203" spans="8:8" x14ac:dyDescent="0.35">
      <c r="H1203" s="358"/>
    </row>
    <row r="1204" spans="8:8" x14ac:dyDescent="0.35">
      <c r="H1204" s="358"/>
    </row>
    <row r="1205" spans="8:8" x14ac:dyDescent="0.35">
      <c r="H1205" s="358"/>
    </row>
    <row r="1206" spans="8:8" x14ac:dyDescent="0.35">
      <c r="H1206" s="358"/>
    </row>
    <row r="1207" spans="8:8" x14ac:dyDescent="0.35">
      <c r="H1207" s="358"/>
    </row>
    <row r="1208" spans="8:8" x14ac:dyDescent="0.35">
      <c r="H1208" s="358"/>
    </row>
    <row r="1209" spans="8:8" x14ac:dyDescent="0.35">
      <c r="H1209" s="358"/>
    </row>
    <row r="1210" spans="8:8" x14ac:dyDescent="0.35">
      <c r="H1210" s="358"/>
    </row>
    <row r="1211" spans="8:8" x14ac:dyDescent="0.35">
      <c r="H1211" s="358"/>
    </row>
    <row r="1212" spans="8:8" x14ac:dyDescent="0.35">
      <c r="H1212" s="358"/>
    </row>
    <row r="1213" spans="8:8" x14ac:dyDescent="0.35">
      <c r="H1213" s="358"/>
    </row>
    <row r="1214" spans="8:8" x14ac:dyDescent="0.35">
      <c r="H1214" s="358"/>
    </row>
    <row r="1215" spans="8:8" x14ac:dyDescent="0.35">
      <c r="H1215" s="358"/>
    </row>
    <row r="1216" spans="8:8" x14ac:dyDescent="0.35">
      <c r="H1216" s="358"/>
    </row>
    <row r="1217" spans="8:8" x14ac:dyDescent="0.35">
      <c r="H1217" s="358"/>
    </row>
    <row r="1218" spans="8:8" x14ac:dyDescent="0.35">
      <c r="H1218" s="358"/>
    </row>
    <row r="1219" spans="8:8" x14ac:dyDescent="0.35">
      <c r="H1219" s="358"/>
    </row>
    <row r="1220" spans="8:8" x14ac:dyDescent="0.35">
      <c r="H1220" s="358"/>
    </row>
    <row r="1221" spans="8:8" x14ac:dyDescent="0.35">
      <c r="H1221" s="358"/>
    </row>
    <row r="1222" spans="8:8" x14ac:dyDescent="0.35">
      <c r="H1222" s="358"/>
    </row>
    <row r="1223" spans="8:8" x14ac:dyDescent="0.35">
      <c r="H1223" s="358"/>
    </row>
    <row r="1224" spans="8:8" x14ac:dyDescent="0.35">
      <c r="H1224" s="358"/>
    </row>
    <row r="1225" spans="8:8" x14ac:dyDescent="0.35">
      <c r="H1225" s="358"/>
    </row>
    <row r="1226" spans="8:8" x14ac:dyDescent="0.35">
      <c r="H1226" s="358"/>
    </row>
    <row r="1227" spans="8:8" x14ac:dyDescent="0.35">
      <c r="H1227" s="358"/>
    </row>
    <row r="1228" spans="8:8" x14ac:dyDescent="0.35">
      <c r="H1228" s="358"/>
    </row>
    <row r="1229" spans="8:8" x14ac:dyDescent="0.35">
      <c r="H1229" s="358"/>
    </row>
    <row r="1230" spans="8:8" x14ac:dyDescent="0.35">
      <c r="H1230" s="358"/>
    </row>
    <row r="1231" spans="8:8" x14ac:dyDescent="0.35">
      <c r="H1231" s="358"/>
    </row>
    <row r="1232" spans="8:8" x14ac:dyDescent="0.35">
      <c r="H1232" s="358"/>
    </row>
    <row r="1233" spans="8:8" x14ac:dyDescent="0.35">
      <c r="H1233" s="358"/>
    </row>
    <row r="1234" spans="8:8" x14ac:dyDescent="0.35">
      <c r="H1234" s="358"/>
    </row>
    <row r="1235" spans="8:8" x14ac:dyDescent="0.35">
      <c r="H1235" s="358"/>
    </row>
    <row r="1236" spans="8:8" x14ac:dyDescent="0.35">
      <c r="H1236" s="358"/>
    </row>
    <row r="1237" spans="8:8" x14ac:dyDescent="0.35">
      <c r="H1237" s="358"/>
    </row>
    <row r="1238" spans="8:8" x14ac:dyDescent="0.35">
      <c r="H1238" s="358"/>
    </row>
    <row r="1239" spans="8:8" x14ac:dyDescent="0.35">
      <c r="H1239" s="358"/>
    </row>
    <row r="1240" spans="8:8" x14ac:dyDescent="0.35">
      <c r="H1240" s="358"/>
    </row>
    <row r="1241" spans="8:8" x14ac:dyDescent="0.35">
      <c r="H1241" s="358"/>
    </row>
    <row r="1242" spans="8:8" x14ac:dyDescent="0.35">
      <c r="H1242" s="358"/>
    </row>
    <row r="1243" spans="8:8" x14ac:dyDescent="0.35">
      <c r="H1243" s="358"/>
    </row>
    <row r="1244" spans="8:8" x14ac:dyDescent="0.35">
      <c r="H1244" s="358"/>
    </row>
    <row r="1245" spans="8:8" x14ac:dyDescent="0.35">
      <c r="H1245" s="358"/>
    </row>
    <row r="1246" spans="8:8" x14ac:dyDescent="0.35">
      <c r="H1246" s="358"/>
    </row>
    <row r="1247" spans="8:8" x14ac:dyDescent="0.35">
      <c r="H1247" s="358"/>
    </row>
    <row r="1248" spans="8:8" x14ac:dyDescent="0.35">
      <c r="H1248" s="358"/>
    </row>
    <row r="1249" spans="8:8" x14ac:dyDescent="0.35">
      <c r="H1249" s="358"/>
    </row>
    <row r="1250" spans="8:8" x14ac:dyDescent="0.35">
      <c r="H1250" s="358"/>
    </row>
    <row r="1251" spans="8:8" x14ac:dyDescent="0.35">
      <c r="H1251" s="358"/>
    </row>
    <row r="1252" spans="8:8" x14ac:dyDescent="0.35">
      <c r="H1252" s="358"/>
    </row>
    <row r="1253" spans="8:8" x14ac:dyDescent="0.35">
      <c r="H1253" s="358"/>
    </row>
    <row r="1254" spans="8:8" x14ac:dyDescent="0.35">
      <c r="H1254" s="358"/>
    </row>
    <row r="1255" spans="8:8" x14ac:dyDescent="0.35">
      <c r="H1255" s="358"/>
    </row>
    <row r="1256" spans="8:8" x14ac:dyDescent="0.35">
      <c r="H1256" s="358"/>
    </row>
    <row r="1257" spans="8:8" x14ac:dyDescent="0.35">
      <c r="H1257" s="358"/>
    </row>
    <row r="1258" spans="8:8" x14ac:dyDescent="0.35">
      <c r="H1258" s="358"/>
    </row>
    <row r="1259" spans="8:8" x14ac:dyDescent="0.35">
      <c r="H1259" s="358"/>
    </row>
    <row r="1260" spans="8:8" x14ac:dyDescent="0.35">
      <c r="H1260" s="358"/>
    </row>
    <row r="1261" spans="8:8" x14ac:dyDescent="0.35">
      <c r="H1261" s="358"/>
    </row>
    <row r="1262" spans="8:8" x14ac:dyDescent="0.35">
      <c r="H1262" s="358"/>
    </row>
    <row r="1263" spans="8:8" x14ac:dyDescent="0.35">
      <c r="H1263" s="358"/>
    </row>
    <row r="1264" spans="8:8" x14ac:dyDescent="0.35">
      <c r="H1264" s="358"/>
    </row>
    <row r="1265" spans="8:8" x14ac:dyDescent="0.35">
      <c r="H1265" s="358"/>
    </row>
    <row r="1266" spans="8:8" x14ac:dyDescent="0.35">
      <c r="H1266" s="358"/>
    </row>
    <row r="1267" spans="8:8" x14ac:dyDescent="0.35">
      <c r="H1267" s="358"/>
    </row>
    <row r="1268" spans="8:8" x14ac:dyDescent="0.35">
      <c r="H1268" s="358"/>
    </row>
    <row r="1269" spans="8:8" x14ac:dyDescent="0.35">
      <c r="H1269" s="358"/>
    </row>
    <row r="1270" spans="8:8" x14ac:dyDescent="0.35">
      <c r="H1270" s="358"/>
    </row>
    <row r="1271" spans="8:8" x14ac:dyDescent="0.35">
      <c r="H1271" s="358"/>
    </row>
    <row r="1272" spans="8:8" x14ac:dyDescent="0.35">
      <c r="H1272" s="358"/>
    </row>
    <row r="1273" spans="8:8" x14ac:dyDescent="0.35">
      <c r="H1273" s="358"/>
    </row>
    <row r="1274" spans="8:8" x14ac:dyDescent="0.35">
      <c r="H1274" s="358"/>
    </row>
    <row r="1275" spans="8:8" x14ac:dyDescent="0.35">
      <c r="H1275" s="358"/>
    </row>
    <row r="1276" spans="8:8" x14ac:dyDescent="0.35">
      <c r="H1276" s="358"/>
    </row>
    <row r="1277" spans="8:8" x14ac:dyDescent="0.35">
      <c r="H1277" s="358"/>
    </row>
    <row r="1278" spans="8:8" x14ac:dyDescent="0.35">
      <c r="H1278" s="358"/>
    </row>
    <row r="1279" spans="8:8" x14ac:dyDescent="0.35">
      <c r="H1279" s="358"/>
    </row>
    <row r="1280" spans="8:8" x14ac:dyDescent="0.35">
      <c r="H1280" s="358"/>
    </row>
    <row r="1281" spans="8:8" x14ac:dyDescent="0.35">
      <c r="H1281" s="358"/>
    </row>
    <row r="1282" spans="8:8" x14ac:dyDescent="0.35">
      <c r="H1282" s="358"/>
    </row>
    <row r="1283" spans="8:8" x14ac:dyDescent="0.35">
      <c r="H1283" s="358"/>
    </row>
    <row r="1284" spans="8:8" x14ac:dyDescent="0.35">
      <c r="H1284" s="358"/>
    </row>
    <row r="1285" spans="8:8" x14ac:dyDescent="0.35">
      <c r="H1285" s="358"/>
    </row>
    <row r="1286" spans="8:8" x14ac:dyDescent="0.35">
      <c r="H1286" s="358"/>
    </row>
    <row r="1287" spans="8:8" x14ac:dyDescent="0.35">
      <c r="H1287" s="358"/>
    </row>
    <row r="1288" spans="8:8" x14ac:dyDescent="0.35">
      <c r="H1288" s="358"/>
    </row>
    <row r="1289" spans="8:8" x14ac:dyDescent="0.35">
      <c r="H1289" s="358"/>
    </row>
    <row r="1290" spans="8:8" x14ac:dyDescent="0.35">
      <c r="H1290" s="358"/>
    </row>
    <row r="1291" spans="8:8" x14ac:dyDescent="0.35">
      <c r="H1291" s="358"/>
    </row>
    <row r="1292" spans="8:8" x14ac:dyDescent="0.35">
      <c r="H1292" s="358"/>
    </row>
    <row r="1293" spans="8:8" x14ac:dyDescent="0.35">
      <c r="H1293" s="358"/>
    </row>
    <row r="1294" spans="8:8" x14ac:dyDescent="0.35">
      <c r="H1294" s="358"/>
    </row>
    <row r="1295" spans="8:8" x14ac:dyDescent="0.35">
      <c r="H1295" s="358"/>
    </row>
    <row r="1296" spans="8:8" x14ac:dyDescent="0.35">
      <c r="H1296" s="358"/>
    </row>
    <row r="1297" spans="8:8" x14ac:dyDescent="0.35">
      <c r="H1297" s="358"/>
    </row>
    <row r="1298" spans="8:8" x14ac:dyDescent="0.35">
      <c r="H1298" s="358"/>
    </row>
    <row r="1299" spans="8:8" x14ac:dyDescent="0.35">
      <c r="H1299" s="358"/>
    </row>
    <row r="1300" spans="8:8" x14ac:dyDescent="0.35">
      <c r="H1300" s="358"/>
    </row>
    <row r="1301" spans="8:8" x14ac:dyDescent="0.35">
      <c r="H1301" s="358"/>
    </row>
    <row r="1302" spans="8:8" x14ac:dyDescent="0.35">
      <c r="H1302" s="358"/>
    </row>
    <row r="1303" spans="8:8" x14ac:dyDescent="0.35">
      <c r="H1303" s="358"/>
    </row>
    <row r="1304" spans="8:8" x14ac:dyDescent="0.35">
      <c r="H1304" s="358"/>
    </row>
    <row r="1305" spans="8:8" x14ac:dyDescent="0.35">
      <c r="H1305" s="358"/>
    </row>
    <row r="1306" spans="8:8" x14ac:dyDescent="0.35">
      <c r="H1306" s="358"/>
    </row>
    <row r="1307" spans="8:8" x14ac:dyDescent="0.35">
      <c r="H1307" s="358"/>
    </row>
    <row r="1308" spans="8:8" x14ac:dyDescent="0.35">
      <c r="H1308" s="358"/>
    </row>
    <row r="1309" spans="8:8" x14ac:dyDescent="0.35">
      <c r="H1309" s="358"/>
    </row>
    <row r="1310" spans="8:8" x14ac:dyDescent="0.35">
      <c r="H1310" s="358"/>
    </row>
    <row r="1311" spans="8:8" x14ac:dyDescent="0.35">
      <c r="H1311" s="358"/>
    </row>
    <row r="1312" spans="8:8" x14ac:dyDescent="0.35">
      <c r="H1312" s="358"/>
    </row>
    <row r="1313" spans="8:8" x14ac:dyDescent="0.35">
      <c r="H1313" s="358"/>
    </row>
    <row r="1314" spans="8:8" x14ac:dyDescent="0.35">
      <c r="H1314" s="358"/>
    </row>
    <row r="1315" spans="8:8" x14ac:dyDescent="0.35">
      <c r="H1315" s="358"/>
    </row>
    <row r="1316" spans="8:8" x14ac:dyDescent="0.35">
      <c r="H1316" s="358"/>
    </row>
    <row r="1317" spans="8:8" x14ac:dyDescent="0.35">
      <c r="H1317" s="358"/>
    </row>
    <row r="1318" spans="8:8" x14ac:dyDescent="0.35">
      <c r="H1318" s="358"/>
    </row>
    <row r="1319" spans="8:8" x14ac:dyDescent="0.35">
      <c r="H1319" s="358"/>
    </row>
    <row r="1320" spans="8:8" x14ac:dyDescent="0.35">
      <c r="H1320" s="358"/>
    </row>
    <row r="1321" spans="8:8" x14ac:dyDescent="0.35">
      <c r="H1321" s="358"/>
    </row>
    <row r="1322" spans="8:8" x14ac:dyDescent="0.35">
      <c r="H1322" s="358"/>
    </row>
    <row r="1323" spans="8:8" x14ac:dyDescent="0.35">
      <c r="H1323" s="358"/>
    </row>
    <row r="1324" spans="8:8" x14ac:dyDescent="0.35">
      <c r="H1324" s="358"/>
    </row>
    <row r="1325" spans="8:8" x14ac:dyDescent="0.35">
      <c r="H1325" s="358"/>
    </row>
    <row r="1326" spans="8:8" x14ac:dyDescent="0.35">
      <c r="H1326" s="358"/>
    </row>
    <row r="1327" spans="8:8" x14ac:dyDescent="0.35">
      <c r="H1327" s="358"/>
    </row>
    <row r="1328" spans="8:8" x14ac:dyDescent="0.35">
      <c r="H1328" s="358"/>
    </row>
    <row r="1329" spans="8:8" x14ac:dyDescent="0.35">
      <c r="H1329" s="358"/>
    </row>
    <row r="1330" spans="8:8" x14ac:dyDescent="0.35">
      <c r="H1330" s="358"/>
    </row>
    <row r="1331" spans="8:8" x14ac:dyDescent="0.35">
      <c r="H1331" s="358"/>
    </row>
    <row r="1332" spans="8:8" x14ac:dyDescent="0.35">
      <c r="H1332" s="358"/>
    </row>
    <row r="1333" spans="8:8" x14ac:dyDescent="0.35">
      <c r="H1333" s="358"/>
    </row>
    <row r="1334" spans="8:8" x14ac:dyDescent="0.35">
      <c r="H1334" s="358"/>
    </row>
    <row r="1335" spans="8:8" x14ac:dyDescent="0.35">
      <c r="H1335" s="358"/>
    </row>
    <row r="1336" spans="8:8" x14ac:dyDescent="0.35">
      <c r="H1336" s="358"/>
    </row>
    <row r="1337" spans="8:8" x14ac:dyDescent="0.35">
      <c r="H1337" s="358"/>
    </row>
    <row r="1338" spans="8:8" x14ac:dyDescent="0.35">
      <c r="H1338" s="358"/>
    </row>
    <row r="1339" spans="8:8" x14ac:dyDescent="0.35">
      <c r="H1339" s="358"/>
    </row>
    <row r="1340" spans="8:8" x14ac:dyDescent="0.35">
      <c r="H1340" s="358"/>
    </row>
    <row r="1341" spans="8:8" x14ac:dyDescent="0.35">
      <c r="H1341" s="358"/>
    </row>
    <row r="1342" spans="8:8" x14ac:dyDescent="0.35">
      <c r="H1342" s="358"/>
    </row>
    <row r="1343" spans="8:8" x14ac:dyDescent="0.35">
      <c r="H1343" s="358"/>
    </row>
    <row r="1344" spans="8:8" x14ac:dyDescent="0.35">
      <c r="H1344" s="358"/>
    </row>
    <row r="1345" spans="8:8" x14ac:dyDescent="0.35">
      <c r="H1345" s="358"/>
    </row>
    <row r="1346" spans="8:8" x14ac:dyDescent="0.35">
      <c r="H1346" s="358"/>
    </row>
    <row r="1347" spans="8:8" x14ac:dyDescent="0.35">
      <c r="H1347" s="358"/>
    </row>
    <row r="1348" spans="8:8" x14ac:dyDescent="0.35">
      <c r="H1348" s="358"/>
    </row>
    <row r="1349" spans="8:8" x14ac:dyDescent="0.35">
      <c r="H1349" s="358"/>
    </row>
    <row r="1350" spans="8:8" x14ac:dyDescent="0.35">
      <c r="H1350" s="358"/>
    </row>
    <row r="1351" spans="8:8" x14ac:dyDescent="0.35">
      <c r="H1351" s="358"/>
    </row>
    <row r="1352" spans="8:8" x14ac:dyDescent="0.35">
      <c r="H1352" s="358"/>
    </row>
    <row r="1353" spans="8:8" x14ac:dyDescent="0.35">
      <c r="H1353" s="358"/>
    </row>
    <row r="1354" spans="8:8" x14ac:dyDescent="0.35">
      <c r="H1354" s="358"/>
    </row>
    <row r="1355" spans="8:8" x14ac:dyDescent="0.35">
      <c r="H1355" s="358"/>
    </row>
    <row r="1356" spans="8:8" x14ac:dyDescent="0.35">
      <c r="H1356" s="358"/>
    </row>
    <row r="1357" spans="8:8" x14ac:dyDescent="0.35">
      <c r="H1357" s="358"/>
    </row>
    <row r="1358" spans="8:8" x14ac:dyDescent="0.35">
      <c r="H1358" s="358"/>
    </row>
    <row r="1359" spans="8:8" x14ac:dyDescent="0.35">
      <c r="H1359" s="358"/>
    </row>
    <row r="1360" spans="8:8" x14ac:dyDescent="0.35">
      <c r="H1360" s="358"/>
    </row>
    <row r="1361" spans="8:8" x14ac:dyDescent="0.35">
      <c r="H1361" s="358"/>
    </row>
    <row r="1362" spans="8:8" x14ac:dyDescent="0.35">
      <c r="H1362" s="358"/>
    </row>
    <row r="1363" spans="8:8" x14ac:dyDescent="0.35">
      <c r="H1363" s="358"/>
    </row>
    <row r="1364" spans="8:8" x14ac:dyDescent="0.35">
      <c r="H1364" s="358"/>
    </row>
    <row r="1365" spans="8:8" x14ac:dyDescent="0.35">
      <c r="H1365" s="358"/>
    </row>
    <row r="1366" spans="8:8" x14ac:dyDescent="0.35">
      <c r="H1366" s="358"/>
    </row>
    <row r="1367" spans="8:8" x14ac:dyDescent="0.35">
      <c r="H1367" s="358"/>
    </row>
    <row r="1368" spans="8:8" x14ac:dyDescent="0.35">
      <c r="H1368" s="358"/>
    </row>
    <row r="1369" spans="8:8" x14ac:dyDescent="0.35">
      <c r="H1369" s="358"/>
    </row>
    <row r="1370" spans="8:8" x14ac:dyDescent="0.35">
      <c r="H1370" s="358"/>
    </row>
    <row r="1371" spans="8:8" x14ac:dyDescent="0.35">
      <c r="H1371" s="358"/>
    </row>
    <row r="1372" spans="8:8" x14ac:dyDescent="0.35">
      <c r="H1372" s="358"/>
    </row>
    <row r="1373" spans="8:8" x14ac:dyDescent="0.35">
      <c r="H1373" s="358"/>
    </row>
    <row r="1374" spans="8:8" x14ac:dyDescent="0.35">
      <c r="H1374" s="358"/>
    </row>
    <row r="1375" spans="8:8" x14ac:dyDescent="0.35">
      <c r="H1375" s="358"/>
    </row>
    <row r="1376" spans="8:8" x14ac:dyDescent="0.35">
      <c r="H1376" s="358"/>
    </row>
    <row r="1377" spans="8:8" x14ac:dyDescent="0.35">
      <c r="H1377" s="358"/>
    </row>
    <row r="1378" spans="8:8" x14ac:dyDescent="0.35">
      <c r="H1378" s="358"/>
    </row>
    <row r="1379" spans="8:8" x14ac:dyDescent="0.35">
      <c r="H1379" s="358"/>
    </row>
    <row r="1380" spans="8:8" x14ac:dyDescent="0.35">
      <c r="H1380" s="358"/>
    </row>
    <row r="1381" spans="8:8" x14ac:dyDescent="0.35">
      <c r="H1381" s="358"/>
    </row>
    <row r="1382" spans="8:8" x14ac:dyDescent="0.35">
      <c r="H1382" s="358"/>
    </row>
    <row r="1383" spans="8:8" x14ac:dyDescent="0.35">
      <c r="H1383" s="358"/>
    </row>
    <row r="1384" spans="8:8" x14ac:dyDescent="0.35">
      <c r="H1384" s="358"/>
    </row>
    <row r="1385" spans="8:8" x14ac:dyDescent="0.35">
      <c r="H1385" s="358"/>
    </row>
    <row r="1386" spans="8:8" x14ac:dyDescent="0.35">
      <c r="H1386" s="358"/>
    </row>
    <row r="1387" spans="8:8" x14ac:dyDescent="0.35">
      <c r="H1387" s="358"/>
    </row>
    <row r="1388" spans="8:8" x14ac:dyDescent="0.35">
      <c r="H1388" s="358"/>
    </row>
    <row r="1389" spans="8:8" x14ac:dyDescent="0.35">
      <c r="H1389" s="358"/>
    </row>
    <row r="1390" spans="8:8" x14ac:dyDescent="0.35">
      <c r="H1390" s="358"/>
    </row>
    <row r="1391" spans="8:8" x14ac:dyDescent="0.35">
      <c r="H1391" s="358"/>
    </row>
    <row r="1392" spans="8:8" x14ac:dyDescent="0.35">
      <c r="H1392" s="358"/>
    </row>
    <row r="1393" spans="8:8" x14ac:dyDescent="0.35">
      <c r="H1393" s="358"/>
    </row>
    <row r="1394" spans="8:8" x14ac:dyDescent="0.35">
      <c r="H1394" s="358"/>
    </row>
    <row r="1395" spans="8:8" x14ac:dyDescent="0.35">
      <c r="H1395" s="358"/>
    </row>
    <row r="1396" spans="8:8" x14ac:dyDescent="0.35">
      <c r="H1396" s="358"/>
    </row>
    <row r="1397" spans="8:8" x14ac:dyDescent="0.35">
      <c r="H1397" s="358"/>
    </row>
    <row r="1398" spans="8:8" x14ac:dyDescent="0.35">
      <c r="H1398" s="358"/>
    </row>
    <row r="1399" spans="8:8" x14ac:dyDescent="0.35">
      <c r="H1399" s="358"/>
    </row>
    <row r="1400" spans="8:8" x14ac:dyDescent="0.35">
      <c r="H1400" s="358"/>
    </row>
    <row r="1401" spans="8:8" x14ac:dyDescent="0.35">
      <c r="H1401" s="358"/>
    </row>
    <row r="1402" spans="8:8" x14ac:dyDescent="0.35">
      <c r="H1402" s="358"/>
    </row>
    <row r="1403" spans="8:8" x14ac:dyDescent="0.35">
      <c r="H1403" s="358"/>
    </row>
    <row r="1404" spans="8:8" x14ac:dyDescent="0.35">
      <c r="H1404" s="358"/>
    </row>
    <row r="1405" spans="8:8" x14ac:dyDescent="0.35">
      <c r="H1405" s="358"/>
    </row>
    <row r="1406" spans="8:8" x14ac:dyDescent="0.35">
      <c r="H1406" s="358"/>
    </row>
    <row r="1407" spans="8:8" x14ac:dyDescent="0.35">
      <c r="H1407" s="358"/>
    </row>
    <row r="1408" spans="8:8" x14ac:dyDescent="0.35">
      <c r="H1408" s="358"/>
    </row>
    <row r="1409" spans="8:8" x14ac:dyDescent="0.35">
      <c r="H1409" s="358"/>
    </row>
    <row r="1410" spans="8:8" x14ac:dyDescent="0.35">
      <c r="H1410" s="358"/>
    </row>
    <row r="1411" spans="8:8" x14ac:dyDescent="0.35">
      <c r="H1411" s="358"/>
    </row>
    <row r="1412" spans="8:8" x14ac:dyDescent="0.35">
      <c r="H1412" s="358"/>
    </row>
    <row r="1413" spans="8:8" x14ac:dyDescent="0.35">
      <c r="H1413" s="358"/>
    </row>
    <row r="1414" spans="8:8" x14ac:dyDescent="0.35">
      <c r="H1414" s="358"/>
    </row>
    <row r="1415" spans="8:8" x14ac:dyDescent="0.35">
      <c r="H1415" s="358"/>
    </row>
    <row r="1416" spans="8:8" x14ac:dyDescent="0.35">
      <c r="H1416" s="358"/>
    </row>
    <row r="1417" spans="8:8" x14ac:dyDescent="0.35">
      <c r="H1417" s="358"/>
    </row>
    <row r="1418" spans="8:8" x14ac:dyDescent="0.35">
      <c r="H1418" s="358"/>
    </row>
    <row r="1419" spans="8:8" x14ac:dyDescent="0.35">
      <c r="H1419" s="358"/>
    </row>
    <row r="1420" spans="8:8" x14ac:dyDescent="0.35">
      <c r="H1420" s="358"/>
    </row>
    <row r="1421" spans="8:8" x14ac:dyDescent="0.35">
      <c r="H1421" s="358"/>
    </row>
    <row r="1422" spans="8:8" x14ac:dyDescent="0.35">
      <c r="H1422" s="358"/>
    </row>
    <row r="1423" spans="8:8" x14ac:dyDescent="0.35">
      <c r="H1423" s="358"/>
    </row>
    <row r="1424" spans="8:8" x14ac:dyDescent="0.35">
      <c r="H1424" s="358"/>
    </row>
    <row r="1425" spans="8:8" x14ac:dyDescent="0.35">
      <c r="H1425" s="358"/>
    </row>
    <row r="1426" spans="8:8" x14ac:dyDescent="0.35">
      <c r="H1426" s="358"/>
    </row>
    <row r="1427" spans="8:8" x14ac:dyDescent="0.35">
      <c r="H1427" s="358"/>
    </row>
    <row r="1428" spans="8:8" x14ac:dyDescent="0.35">
      <c r="H1428" s="358"/>
    </row>
    <row r="1429" spans="8:8" x14ac:dyDescent="0.35">
      <c r="H1429" s="358"/>
    </row>
    <row r="1430" spans="8:8" x14ac:dyDescent="0.35">
      <c r="H1430" s="358"/>
    </row>
    <row r="1431" spans="8:8" x14ac:dyDescent="0.35">
      <c r="H1431" s="358"/>
    </row>
    <row r="1432" spans="8:8" x14ac:dyDescent="0.35">
      <c r="H1432" s="358"/>
    </row>
    <row r="1433" spans="8:8" x14ac:dyDescent="0.35">
      <c r="H1433" s="358"/>
    </row>
    <row r="1434" spans="8:8" x14ac:dyDescent="0.35">
      <c r="H1434" s="358"/>
    </row>
    <row r="1435" spans="8:8" x14ac:dyDescent="0.35">
      <c r="H1435" s="358"/>
    </row>
    <row r="1436" spans="8:8" x14ac:dyDescent="0.35">
      <c r="H1436" s="358"/>
    </row>
    <row r="1437" spans="8:8" x14ac:dyDescent="0.35">
      <c r="H1437" s="358"/>
    </row>
    <row r="1438" spans="8:8" x14ac:dyDescent="0.35">
      <c r="H1438" s="358"/>
    </row>
    <row r="1439" spans="8:8" x14ac:dyDescent="0.35">
      <c r="H1439" s="358"/>
    </row>
    <row r="1440" spans="8:8" x14ac:dyDescent="0.35">
      <c r="H1440" s="358"/>
    </row>
    <row r="1441" spans="8:8" x14ac:dyDescent="0.35">
      <c r="H1441" s="358"/>
    </row>
    <row r="1442" spans="8:8" x14ac:dyDescent="0.35">
      <c r="H1442" s="358"/>
    </row>
    <row r="1443" spans="8:8" x14ac:dyDescent="0.35">
      <c r="H1443" s="358"/>
    </row>
    <row r="1444" spans="8:8" x14ac:dyDescent="0.35">
      <c r="H1444" s="358"/>
    </row>
    <row r="1445" spans="8:8" x14ac:dyDescent="0.35">
      <c r="H1445" s="358"/>
    </row>
    <row r="1446" spans="8:8" x14ac:dyDescent="0.35">
      <c r="H1446" s="358"/>
    </row>
    <row r="1447" spans="8:8" x14ac:dyDescent="0.35">
      <c r="H1447" s="358"/>
    </row>
    <row r="1448" spans="8:8" x14ac:dyDescent="0.35">
      <c r="H1448" s="358"/>
    </row>
    <row r="1449" spans="8:8" x14ac:dyDescent="0.35">
      <c r="H1449" s="358"/>
    </row>
    <row r="1450" spans="8:8" x14ac:dyDescent="0.35">
      <c r="H1450" s="358"/>
    </row>
    <row r="1451" spans="8:8" x14ac:dyDescent="0.35">
      <c r="H1451" s="358"/>
    </row>
    <row r="1452" spans="8:8" x14ac:dyDescent="0.35">
      <c r="H1452" s="358"/>
    </row>
    <row r="1453" spans="8:8" x14ac:dyDescent="0.35">
      <c r="H1453" s="358"/>
    </row>
    <row r="1454" spans="8:8" x14ac:dyDescent="0.35">
      <c r="H1454" s="358"/>
    </row>
    <row r="1455" spans="8:8" x14ac:dyDescent="0.35">
      <c r="H1455" s="358"/>
    </row>
    <row r="1456" spans="8:8" x14ac:dyDescent="0.35">
      <c r="H1456" s="358"/>
    </row>
    <row r="1457" spans="8:8" x14ac:dyDescent="0.35">
      <c r="H1457" s="358"/>
    </row>
    <row r="1458" spans="8:8" x14ac:dyDescent="0.35">
      <c r="H1458" s="358"/>
    </row>
    <row r="1459" spans="8:8" x14ac:dyDescent="0.35">
      <c r="H1459" s="358"/>
    </row>
    <row r="1460" spans="8:8" x14ac:dyDescent="0.35">
      <c r="H1460" s="358"/>
    </row>
    <row r="1461" spans="8:8" x14ac:dyDescent="0.35">
      <c r="H1461" s="358"/>
    </row>
    <row r="1462" spans="8:8" x14ac:dyDescent="0.35">
      <c r="H1462" s="358"/>
    </row>
    <row r="1463" spans="8:8" x14ac:dyDescent="0.35">
      <c r="H1463" s="358"/>
    </row>
    <row r="1464" spans="8:8" x14ac:dyDescent="0.35">
      <c r="H1464" s="358"/>
    </row>
    <row r="1465" spans="8:8" x14ac:dyDescent="0.35">
      <c r="H1465" s="358"/>
    </row>
    <row r="1466" spans="8:8" x14ac:dyDescent="0.35">
      <c r="H1466" s="358"/>
    </row>
    <row r="1467" spans="8:8" x14ac:dyDescent="0.35">
      <c r="H1467" s="358"/>
    </row>
    <row r="1468" spans="8:8" x14ac:dyDescent="0.35">
      <c r="H1468" s="358"/>
    </row>
    <row r="1469" spans="8:8" x14ac:dyDescent="0.35">
      <c r="H1469" s="358"/>
    </row>
    <row r="1470" spans="8:8" x14ac:dyDescent="0.35">
      <c r="H1470" s="358"/>
    </row>
    <row r="1471" spans="8:8" x14ac:dyDescent="0.35">
      <c r="H1471" s="358"/>
    </row>
    <row r="1472" spans="8:8" x14ac:dyDescent="0.35">
      <c r="H1472" s="358"/>
    </row>
    <row r="1473" spans="8:8" x14ac:dyDescent="0.35">
      <c r="H1473" s="358"/>
    </row>
    <row r="1474" spans="8:8" x14ac:dyDescent="0.35">
      <c r="H1474" s="358"/>
    </row>
    <row r="1475" spans="8:8" x14ac:dyDescent="0.35">
      <c r="H1475" s="358"/>
    </row>
    <row r="1476" spans="8:8" x14ac:dyDescent="0.35">
      <c r="H1476" s="358"/>
    </row>
    <row r="1477" spans="8:8" x14ac:dyDescent="0.35">
      <c r="H1477" s="358"/>
    </row>
    <row r="1478" spans="8:8" x14ac:dyDescent="0.35">
      <c r="H1478" s="358"/>
    </row>
    <row r="1479" spans="8:8" x14ac:dyDescent="0.35">
      <c r="H1479" s="358"/>
    </row>
    <row r="1480" spans="8:8" x14ac:dyDescent="0.35">
      <c r="H1480" s="358"/>
    </row>
    <row r="1481" spans="8:8" x14ac:dyDescent="0.35">
      <c r="H1481" s="358"/>
    </row>
    <row r="1482" spans="8:8" x14ac:dyDescent="0.35">
      <c r="H1482" s="358"/>
    </row>
    <row r="1483" spans="8:8" x14ac:dyDescent="0.35">
      <c r="H1483" s="358"/>
    </row>
    <row r="1484" spans="8:8" x14ac:dyDescent="0.35">
      <c r="H1484" s="358"/>
    </row>
    <row r="1485" spans="8:8" x14ac:dyDescent="0.35">
      <c r="H1485" s="358"/>
    </row>
    <row r="1486" spans="8:8" x14ac:dyDescent="0.35">
      <c r="H1486" s="358"/>
    </row>
    <row r="1487" spans="8:8" x14ac:dyDescent="0.35">
      <c r="H1487" s="358"/>
    </row>
    <row r="1488" spans="8:8" x14ac:dyDescent="0.35">
      <c r="H1488" s="358"/>
    </row>
    <row r="1489" spans="8:8" x14ac:dyDescent="0.35">
      <c r="H1489" s="358"/>
    </row>
    <row r="1490" spans="8:8" x14ac:dyDescent="0.35">
      <c r="H1490" s="358"/>
    </row>
    <row r="1491" spans="8:8" x14ac:dyDescent="0.35">
      <c r="H1491" s="358"/>
    </row>
    <row r="1492" spans="8:8" x14ac:dyDescent="0.35">
      <c r="H1492" s="358"/>
    </row>
    <row r="1493" spans="8:8" x14ac:dyDescent="0.35">
      <c r="H1493" s="358"/>
    </row>
    <row r="1494" spans="8:8" x14ac:dyDescent="0.35">
      <c r="H1494" s="358"/>
    </row>
    <row r="1495" spans="8:8" x14ac:dyDescent="0.35">
      <c r="H1495" s="358"/>
    </row>
    <row r="1496" spans="8:8" x14ac:dyDescent="0.35">
      <c r="H1496" s="358"/>
    </row>
    <row r="1497" spans="8:8" x14ac:dyDescent="0.35">
      <c r="H1497" s="358"/>
    </row>
    <row r="1498" spans="8:8" x14ac:dyDescent="0.35">
      <c r="H1498" s="358"/>
    </row>
    <row r="1499" spans="8:8" x14ac:dyDescent="0.35">
      <c r="H1499" s="358"/>
    </row>
    <row r="1500" spans="8:8" x14ac:dyDescent="0.35">
      <c r="H1500" s="358"/>
    </row>
    <row r="1501" spans="8:8" x14ac:dyDescent="0.35">
      <c r="H1501" s="358"/>
    </row>
    <row r="1502" spans="8:8" x14ac:dyDescent="0.35">
      <c r="H1502" s="358"/>
    </row>
    <row r="1503" spans="8:8" x14ac:dyDescent="0.35">
      <c r="H1503" s="358"/>
    </row>
    <row r="1504" spans="8:8" x14ac:dyDescent="0.35">
      <c r="H1504" s="358"/>
    </row>
    <row r="1505" spans="8:8" x14ac:dyDescent="0.35">
      <c r="H1505" s="358"/>
    </row>
    <row r="1506" spans="8:8" x14ac:dyDescent="0.35">
      <c r="H1506" s="358"/>
    </row>
    <row r="1507" spans="8:8" x14ac:dyDescent="0.35">
      <c r="H1507" s="358"/>
    </row>
    <row r="1508" spans="8:8" x14ac:dyDescent="0.35">
      <c r="H1508" s="358"/>
    </row>
    <row r="1509" spans="8:8" x14ac:dyDescent="0.35">
      <c r="H1509" s="358"/>
    </row>
    <row r="1510" spans="8:8" x14ac:dyDescent="0.35">
      <c r="H1510" s="358"/>
    </row>
    <row r="1511" spans="8:8" x14ac:dyDescent="0.35">
      <c r="H1511" s="358"/>
    </row>
    <row r="1512" spans="8:8" x14ac:dyDescent="0.35">
      <c r="H1512" s="358"/>
    </row>
    <row r="1513" spans="8:8" x14ac:dyDescent="0.35">
      <c r="H1513" s="358"/>
    </row>
    <row r="1514" spans="8:8" x14ac:dyDescent="0.35">
      <c r="H1514" s="358"/>
    </row>
    <row r="1515" spans="8:8" x14ac:dyDescent="0.35">
      <c r="H1515" s="358"/>
    </row>
    <row r="1516" spans="8:8" x14ac:dyDescent="0.35">
      <c r="H1516" s="358"/>
    </row>
    <row r="1517" spans="8:8" x14ac:dyDescent="0.35">
      <c r="H1517" s="358"/>
    </row>
    <row r="1518" spans="8:8" x14ac:dyDescent="0.35">
      <c r="H1518" s="358"/>
    </row>
    <row r="1519" spans="8:8" x14ac:dyDescent="0.35">
      <c r="H1519" s="358"/>
    </row>
    <row r="1520" spans="8:8" x14ac:dyDescent="0.35">
      <c r="H1520" s="358"/>
    </row>
    <row r="1521" spans="8:8" x14ac:dyDescent="0.35">
      <c r="H1521" s="358"/>
    </row>
    <row r="1522" spans="8:8" x14ac:dyDescent="0.35">
      <c r="H1522" s="358"/>
    </row>
    <row r="1523" spans="8:8" x14ac:dyDescent="0.35">
      <c r="H1523" s="358"/>
    </row>
    <row r="1524" spans="8:8" x14ac:dyDescent="0.35">
      <c r="H1524" s="358"/>
    </row>
    <row r="1525" spans="8:8" x14ac:dyDescent="0.35">
      <c r="H1525" s="358"/>
    </row>
    <row r="1526" spans="8:8" x14ac:dyDescent="0.35">
      <c r="H1526" s="358"/>
    </row>
    <row r="1527" spans="8:8" x14ac:dyDescent="0.35">
      <c r="H1527" s="358"/>
    </row>
    <row r="1528" spans="8:8" x14ac:dyDescent="0.35">
      <c r="H1528" s="358"/>
    </row>
    <row r="1529" spans="8:8" x14ac:dyDescent="0.35">
      <c r="H1529" s="358"/>
    </row>
    <row r="1530" spans="8:8" x14ac:dyDescent="0.35">
      <c r="H1530" s="358"/>
    </row>
    <row r="1531" spans="8:8" x14ac:dyDescent="0.35">
      <c r="H1531" s="358"/>
    </row>
    <row r="1532" spans="8:8" x14ac:dyDescent="0.35">
      <c r="H1532" s="358"/>
    </row>
    <row r="1533" spans="8:8" x14ac:dyDescent="0.35">
      <c r="H1533" s="358"/>
    </row>
    <row r="1534" spans="8:8" x14ac:dyDescent="0.35">
      <c r="H1534" s="358"/>
    </row>
    <row r="1535" spans="8:8" x14ac:dyDescent="0.35">
      <c r="H1535" s="358"/>
    </row>
    <row r="1536" spans="8:8" x14ac:dyDescent="0.35">
      <c r="H1536" s="358"/>
    </row>
    <row r="1537" spans="8:8" x14ac:dyDescent="0.35">
      <c r="H1537" s="358"/>
    </row>
    <row r="1538" spans="8:8" x14ac:dyDescent="0.35">
      <c r="H1538" s="358"/>
    </row>
    <row r="1539" spans="8:8" x14ac:dyDescent="0.35">
      <c r="H1539" s="358"/>
    </row>
    <row r="1540" spans="8:8" x14ac:dyDescent="0.35">
      <c r="H1540" s="358"/>
    </row>
    <row r="1541" spans="8:8" x14ac:dyDescent="0.35">
      <c r="H1541" s="358"/>
    </row>
    <row r="1542" spans="8:8" x14ac:dyDescent="0.35">
      <c r="H1542" s="358"/>
    </row>
    <row r="1543" spans="8:8" x14ac:dyDescent="0.35">
      <c r="H1543" s="358"/>
    </row>
    <row r="1544" spans="8:8" x14ac:dyDescent="0.35">
      <c r="H1544" s="358"/>
    </row>
    <row r="1545" spans="8:8" x14ac:dyDescent="0.35">
      <c r="H1545" s="358"/>
    </row>
    <row r="1546" spans="8:8" x14ac:dyDescent="0.35">
      <c r="H1546" s="358"/>
    </row>
    <row r="1547" spans="8:8" x14ac:dyDescent="0.35">
      <c r="H1547" s="358"/>
    </row>
    <row r="1548" spans="8:8" x14ac:dyDescent="0.35">
      <c r="H1548" s="358"/>
    </row>
    <row r="1549" spans="8:8" x14ac:dyDescent="0.35">
      <c r="H1549" s="358"/>
    </row>
    <row r="1550" spans="8:8" x14ac:dyDescent="0.35">
      <c r="H1550" s="358"/>
    </row>
    <row r="1551" spans="8:8" x14ac:dyDescent="0.35">
      <c r="H1551" s="358"/>
    </row>
    <row r="1552" spans="8:8" x14ac:dyDescent="0.35">
      <c r="H1552" s="358"/>
    </row>
    <row r="1553" spans="8:8" x14ac:dyDescent="0.35">
      <c r="H1553" s="358"/>
    </row>
    <row r="1554" spans="8:8" x14ac:dyDescent="0.35">
      <c r="H1554" s="358"/>
    </row>
    <row r="1555" spans="8:8" x14ac:dyDescent="0.35">
      <c r="H1555" s="358"/>
    </row>
    <row r="1556" spans="8:8" x14ac:dyDescent="0.35">
      <c r="H1556" s="358"/>
    </row>
    <row r="1557" spans="8:8" x14ac:dyDescent="0.35">
      <c r="H1557" s="358"/>
    </row>
    <row r="1558" spans="8:8" x14ac:dyDescent="0.35">
      <c r="H1558" s="358"/>
    </row>
    <row r="1559" spans="8:8" x14ac:dyDescent="0.35">
      <c r="H1559" s="358"/>
    </row>
    <row r="1560" spans="8:8" x14ac:dyDescent="0.35">
      <c r="H1560" s="358"/>
    </row>
    <row r="1561" spans="8:8" x14ac:dyDescent="0.35">
      <c r="H1561" s="358"/>
    </row>
    <row r="1562" spans="8:8" x14ac:dyDescent="0.35">
      <c r="H1562" s="358"/>
    </row>
    <row r="1563" spans="8:8" x14ac:dyDescent="0.35">
      <c r="H1563" s="358"/>
    </row>
    <row r="1564" spans="8:8" x14ac:dyDescent="0.35">
      <c r="H1564" s="358"/>
    </row>
    <row r="1565" spans="8:8" x14ac:dyDescent="0.35">
      <c r="H1565" s="358"/>
    </row>
    <row r="1566" spans="8:8" x14ac:dyDescent="0.35">
      <c r="H1566" s="358"/>
    </row>
    <row r="1567" spans="8:8" x14ac:dyDescent="0.35">
      <c r="H1567" s="358"/>
    </row>
    <row r="1568" spans="8:8" x14ac:dyDescent="0.35">
      <c r="H1568" s="358"/>
    </row>
    <row r="1569" spans="8:8" x14ac:dyDescent="0.35">
      <c r="H1569" s="358"/>
    </row>
    <row r="1570" spans="8:8" x14ac:dyDescent="0.35">
      <c r="H1570" s="358"/>
    </row>
    <row r="1571" spans="8:8" x14ac:dyDescent="0.35">
      <c r="H1571" s="358"/>
    </row>
    <row r="1572" spans="8:8" x14ac:dyDescent="0.35">
      <c r="H1572" s="358"/>
    </row>
    <row r="1573" spans="8:8" x14ac:dyDescent="0.35">
      <c r="H1573" s="358"/>
    </row>
    <row r="1574" spans="8:8" x14ac:dyDescent="0.35">
      <c r="H1574" s="358"/>
    </row>
    <row r="1575" spans="8:8" x14ac:dyDescent="0.35">
      <c r="H1575" s="358"/>
    </row>
    <row r="1576" spans="8:8" x14ac:dyDescent="0.35">
      <c r="H1576" s="358"/>
    </row>
    <row r="1577" spans="8:8" x14ac:dyDescent="0.35">
      <c r="H1577" s="358"/>
    </row>
    <row r="1578" spans="8:8" x14ac:dyDescent="0.35">
      <c r="H1578" s="358"/>
    </row>
    <row r="1579" spans="8:8" x14ac:dyDescent="0.35">
      <c r="H1579" s="358"/>
    </row>
    <row r="1580" spans="8:8" x14ac:dyDescent="0.35">
      <c r="H1580" s="358"/>
    </row>
    <row r="1581" spans="8:8" x14ac:dyDescent="0.35">
      <c r="H1581" s="358"/>
    </row>
    <row r="1582" spans="8:8" x14ac:dyDescent="0.35">
      <c r="H1582" s="358"/>
    </row>
    <row r="1583" spans="8:8" x14ac:dyDescent="0.35">
      <c r="H1583" s="358"/>
    </row>
    <row r="1584" spans="8:8" x14ac:dyDescent="0.35">
      <c r="H1584" s="358"/>
    </row>
    <row r="1585" spans="8:8" x14ac:dyDescent="0.35">
      <c r="H1585" s="358"/>
    </row>
    <row r="1586" spans="8:8" x14ac:dyDescent="0.35">
      <c r="H1586" s="358"/>
    </row>
    <row r="1587" spans="8:8" x14ac:dyDescent="0.35">
      <c r="H1587" s="358"/>
    </row>
    <row r="1588" spans="8:8" x14ac:dyDescent="0.35">
      <c r="H1588" s="358"/>
    </row>
    <row r="1589" spans="8:8" x14ac:dyDescent="0.35">
      <c r="H1589" s="358"/>
    </row>
    <row r="1590" spans="8:8" x14ac:dyDescent="0.35">
      <c r="H1590" s="358"/>
    </row>
    <row r="1591" spans="8:8" x14ac:dyDescent="0.35">
      <c r="H1591" s="358"/>
    </row>
    <row r="1592" spans="8:8" x14ac:dyDescent="0.35">
      <c r="H1592" s="358"/>
    </row>
    <row r="1593" spans="8:8" x14ac:dyDescent="0.35">
      <c r="H1593" s="358"/>
    </row>
    <row r="1594" spans="8:8" x14ac:dyDescent="0.35">
      <c r="H1594" s="358"/>
    </row>
    <row r="1595" spans="8:8" x14ac:dyDescent="0.35">
      <c r="H1595" s="358"/>
    </row>
    <row r="1596" spans="8:8" x14ac:dyDescent="0.35">
      <c r="H1596" s="358"/>
    </row>
    <row r="1597" spans="8:8" x14ac:dyDescent="0.35">
      <c r="H1597" s="358"/>
    </row>
    <row r="1598" spans="8:8" x14ac:dyDescent="0.35">
      <c r="H1598" s="358"/>
    </row>
    <row r="1599" spans="8:8" x14ac:dyDescent="0.35">
      <c r="H1599" s="358"/>
    </row>
    <row r="1600" spans="8:8" x14ac:dyDescent="0.35">
      <c r="H1600" s="358"/>
    </row>
    <row r="1601" spans="8:8" x14ac:dyDescent="0.35">
      <c r="H1601" s="358"/>
    </row>
    <row r="1602" spans="8:8" x14ac:dyDescent="0.35">
      <c r="H1602" s="358"/>
    </row>
    <row r="1603" spans="8:8" x14ac:dyDescent="0.35">
      <c r="H1603" s="358"/>
    </row>
    <row r="1604" spans="8:8" x14ac:dyDescent="0.35">
      <c r="H1604" s="358"/>
    </row>
    <row r="1605" spans="8:8" x14ac:dyDescent="0.35">
      <c r="H1605" s="358"/>
    </row>
    <row r="1606" spans="8:8" x14ac:dyDescent="0.35">
      <c r="H1606" s="358"/>
    </row>
    <row r="1607" spans="8:8" x14ac:dyDescent="0.35">
      <c r="H1607" s="358"/>
    </row>
    <row r="1608" spans="8:8" x14ac:dyDescent="0.35">
      <c r="H1608" s="358"/>
    </row>
    <row r="1609" spans="8:8" x14ac:dyDescent="0.35">
      <c r="H1609" s="358"/>
    </row>
    <row r="1610" spans="8:8" x14ac:dyDescent="0.35">
      <c r="H1610" s="358"/>
    </row>
    <row r="1611" spans="8:8" x14ac:dyDescent="0.35">
      <c r="H1611" s="358"/>
    </row>
    <row r="1612" spans="8:8" x14ac:dyDescent="0.35">
      <c r="H1612" s="358"/>
    </row>
    <row r="1613" spans="8:8" x14ac:dyDescent="0.35">
      <c r="H1613" s="358"/>
    </row>
    <row r="1614" spans="8:8" x14ac:dyDescent="0.35">
      <c r="H1614" s="358"/>
    </row>
    <row r="1615" spans="8:8" x14ac:dyDescent="0.35">
      <c r="H1615" s="358"/>
    </row>
    <row r="1616" spans="8:8" x14ac:dyDescent="0.35">
      <c r="H1616" s="358"/>
    </row>
    <row r="1617" spans="8:8" x14ac:dyDescent="0.35">
      <c r="H1617" s="358"/>
    </row>
    <row r="1618" spans="8:8" x14ac:dyDescent="0.35">
      <c r="H1618" s="358"/>
    </row>
    <row r="1619" spans="8:8" x14ac:dyDescent="0.35">
      <c r="H1619" s="358"/>
    </row>
    <row r="1620" spans="8:8" x14ac:dyDescent="0.35">
      <c r="H1620" s="358"/>
    </row>
    <row r="1621" spans="8:8" x14ac:dyDescent="0.35">
      <c r="H1621" s="358"/>
    </row>
    <row r="1622" spans="8:8" x14ac:dyDescent="0.35">
      <c r="H1622" s="358"/>
    </row>
    <row r="1623" spans="8:8" x14ac:dyDescent="0.35">
      <c r="H1623" s="358"/>
    </row>
    <row r="1624" spans="8:8" x14ac:dyDescent="0.35">
      <c r="H1624" s="358"/>
    </row>
    <row r="1625" spans="8:8" x14ac:dyDescent="0.35">
      <c r="H1625" s="358"/>
    </row>
    <row r="1626" spans="8:8" x14ac:dyDescent="0.35">
      <c r="H1626" s="358"/>
    </row>
    <row r="1627" spans="8:8" x14ac:dyDescent="0.35">
      <c r="H1627" s="358"/>
    </row>
    <row r="1628" spans="8:8" x14ac:dyDescent="0.35">
      <c r="H1628" s="358"/>
    </row>
    <row r="1629" spans="8:8" x14ac:dyDescent="0.35">
      <c r="H1629" s="358"/>
    </row>
    <row r="1630" spans="8:8" x14ac:dyDescent="0.35">
      <c r="H1630" s="358"/>
    </row>
    <row r="1631" spans="8:8" x14ac:dyDescent="0.35">
      <c r="H1631" s="358"/>
    </row>
    <row r="1632" spans="8:8" x14ac:dyDescent="0.35">
      <c r="H1632" s="358"/>
    </row>
    <row r="1633" spans="8:8" x14ac:dyDescent="0.35">
      <c r="H1633" s="358"/>
    </row>
    <row r="1634" spans="8:8" x14ac:dyDescent="0.35">
      <c r="H1634" s="358"/>
    </row>
    <row r="1635" spans="8:8" x14ac:dyDescent="0.35">
      <c r="H1635" s="358"/>
    </row>
    <row r="1636" spans="8:8" x14ac:dyDescent="0.35">
      <c r="H1636" s="358"/>
    </row>
    <row r="1637" spans="8:8" x14ac:dyDescent="0.35">
      <c r="H1637" s="358"/>
    </row>
    <row r="1638" spans="8:8" x14ac:dyDescent="0.35">
      <c r="H1638" s="358"/>
    </row>
    <row r="1639" spans="8:8" x14ac:dyDescent="0.35">
      <c r="H1639" s="358"/>
    </row>
    <row r="1640" spans="8:8" x14ac:dyDescent="0.35">
      <c r="H1640" s="358"/>
    </row>
    <row r="1641" spans="8:8" x14ac:dyDescent="0.35">
      <c r="H1641" s="358"/>
    </row>
    <row r="1642" spans="8:8" x14ac:dyDescent="0.35">
      <c r="H1642" s="358"/>
    </row>
    <row r="1643" spans="8:8" x14ac:dyDescent="0.35">
      <c r="H1643" s="358"/>
    </row>
    <row r="1644" spans="8:8" x14ac:dyDescent="0.35">
      <c r="H1644" s="358"/>
    </row>
    <row r="1645" spans="8:8" x14ac:dyDescent="0.35">
      <c r="H1645" s="358"/>
    </row>
    <row r="1646" spans="8:8" x14ac:dyDescent="0.35">
      <c r="H1646" s="358"/>
    </row>
    <row r="1647" spans="8:8" x14ac:dyDescent="0.35">
      <c r="H1647" s="358"/>
    </row>
    <row r="1648" spans="8:8" x14ac:dyDescent="0.35">
      <c r="H1648" s="358"/>
    </row>
    <row r="1649" spans="8:8" x14ac:dyDescent="0.35">
      <c r="H1649" s="358"/>
    </row>
    <row r="1650" spans="8:8" x14ac:dyDescent="0.35">
      <c r="H1650" s="358"/>
    </row>
    <row r="1651" spans="8:8" x14ac:dyDescent="0.35">
      <c r="H1651" s="358"/>
    </row>
    <row r="1652" spans="8:8" x14ac:dyDescent="0.35">
      <c r="H1652" s="358"/>
    </row>
    <row r="1653" spans="8:8" x14ac:dyDescent="0.35">
      <c r="H1653" s="358"/>
    </row>
    <row r="1654" spans="8:8" x14ac:dyDescent="0.35">
      <c r="H1654" s="358"/>
    </row>
    <row r="1655" spans="8:8" x14ac:dyDescent="0.35">
      <c r="H1655" s="358"/>
    </row>
    <row r="1656" spans="8:8" x14ac:dyDescent="0.35">
      <c r="H1656" s="358"/>
    </row>
    <row r="1657" spans="8:8" x14ac:dyDescent="0.35">
      <c r="H1657" s="358"/>
    </row>
    <row r="1658" spans="8:8" x14ac:dyDescent="0.35">
      <c r="H1658" s="358"/>
    </row>
    <row r="1659" spans="8:8" x14ac:dyDescent="0.35">
      <c r="H1659" s="358"/>
    </row>
    <row r="1660" spans="8:8" x14ac:dyDescent="0.35">
      <c r="H1660" s="358"/>
    </row>
    <row r="1661" spans="8:8" x14ac:dyDescent="0.35">
      <c r="H1661" s="358"/>
    </row>
    <row r="1662" spans="8:8" x14ac:dyDescent="0.35">
      <c r="H1662" s="358"/>
    </row>
    <row r="1663" spans="8:8" x14ac:dyDescent="0.35">
      <c r="H1663" s="358"/>
    </row>
    <row r="1664" spans="8:8" x14ac:dyDescent="0.35">
      <c r="H1664" s="358"/>
    </row>
    <row r="1665" spans="8:8" x14ac:dyDescent="0.35">
      <c r="H1665" s="358"/>
    </row>
    <row r="1666" spans="8:8" x14ac:dyDescent="0.35">
      <c r="H1666" s="358"/>
    </row>
    <row r="1667" spans="8:8" x14ac:dyDescent="0.35">
      <c r="H1667" s="358"/>
    </row>
    <row r="1668" spans="8:8" x14ac:dyDescent="0.35">
      <c r="H1668" s="358"/>
    </row>
    <row r="1669" spans="8:8" x14ac:dyDescent="0.35">
      <c r="H1669" s="358"/>
    </row>
    <row r="1670" spans="8:8" x14ac:dyDescent="0.35">
      <c r="H1670" s="358"/>
    </row>
    <row r="1671" spans="8:8" x14ac:dyDescent="0.35">
      <c r="H1671" s="358"/>
    </row>
    <row r="1672" spans="8:8" x14ac:dyDescent="0.35">
      <c r="H1672" s="358"/>
    </row>
    <row r="1673" spans="8:8" x14ac:dyDescent="0.35">
      <c r="H1673" s="358"/>
    </row>
    <row r="1674" spans="8:8" x14ac:dyDescent="0.35">
      <c r="H1674" s="358"/>
    </row>
    <row r="1675" spans="8:8" x14ac:dyDescent="0.35">
      <c r="H1675" s="358"/>
    </row>
    <row r="1676" spans="8:8" x14ac:dyDescent="0.35">
      <c r="H1676" s="358"/>
    </row>
    <row r="1677" spans="8:8" x14ac:dyDescent="0.35">
      <c r="H1677" s="358"/>
    </row>
    <row r="1678" spans="8:8" x14ac:dyDescent="0.35">
      <c r="H1678" s="358"/>
    </row>
    <row r="1679" spans="8:8" x14ac:dyDescent="0.35">
      <c r="H1679" s="358"/>
    </row>
    <row r="1680" spans="8:8" x14ac:dyDescent="0.35">
      <c r="H1680" s="358"/>
    </row>
    <row r="1681" spans="8:8" x14ac:dyDescent="0.35">
      <c r="H1681" s="358"/>
    </row>
    <row r="1682" spans="8:8" x14ac:dyDescent="0.35">
      <c r="H1682" s="358"/>
    </row>
    <row r="1683" spans="8:8" x14ac:dyDescent="0.35">
      <c r="H1683" s="358"/>
    </row>
    <row r="1684" spans="8:8" x14ac:dyDescent="0.35">
      <c r="H1684" s="358"/>
    </row>
    <row r="1685" spans="8:8" x14ac:dyDescent="0.35">
      <c r="H1685" s="358"/>
    </row>
    <row r="1686" spans="8:8" x14ac:dyDescent="0.35">
      <c r="H1686" s="358"/>
    </row>
    <row r="1687" spans="8:8" x14ac:dyDescent="0.35">
      <c r="H1687" s="358"/>
    </row>
    <row r="1688" spans="8:8" x14ac:dyDescent="0.35">
      <c r="H1688" s="358"/>
    </row>
    <row r="1689" spans="8:8" x14ac:dyDescent="0.35">
      <c r="H1689" s="358"/>
    </row>
    <row r="1690" spans="8:8" x14ac:dyDescent="0.35">
      <c r="H1690" s="358"/>
    </row>
    <row r="1691" spans="8:8" x14ac:dyDescent="0.35">
      <c r="H1691" s="358"/>
    </row>
    <row r="1692" spans="8:8" x14ac:dyDescent="0.35">
      <c r="H1692" s="358"/>
    </row>
    <row r="1693" spans="8:8" x14ac:dyDescent="0.35">
      <c r="H1693" s="358"/>
    </row>
    <row r="1694" spans="8:8" x14ac:dyDescent="0.35">
      <c r="H1694" s="358"/>
    </row>
    <row r="1695" spans="8:8" x14ac:dyDescent="0.35">
      <c r="H1695" s="358"/>
    </row>
    <row r="1696" spans="8:8" x14ac:dyDescent="0.35">
      <c r="H1696" s="358"/>
    </row>
    <row r="1697" spans="8:8" x14ac:dyDescent="0.35">
      <c r="H1697" s="358"/>
    </row>
    <row r="1698" spans="8:8" x14ac:dyDescent="0.35">
      <c r="H1698" s="358"/>
    </row>
    <row r="1699" spans="8:8" x14ac:dyDescent="0.35">
      <c r="H1699" s="358"/>
    </row>
    <row r="1700" spans="8:8" x14ac:dyDescent="0.35">
      <c r="H1700" s="358"/>
    </row>
    <row r="1701" spans="8:8" x14ac:dyDescent="0.35">
      <c r="H1701" s="358"/>
    </row>
    <row r="1702" spans="8:8" x14ac:dyDescent="0.35">
      <c r="H1702" s="358"/>
    </row>
    <row r="1703" spans="8:8" x14ac:dyDescent="0.35">
      <c r="H1703" s="358"/>
    </row>
    <row r="1704" spans="8:8" x14ac:dyDescent="0.35">
      <c r="H1704" s="358"/>
    </row>
    <row r="1705" spans="8:8" x14ac:dyDescent="0.35">
      <c r="H1705" s="358"/>
    </row>
    <row r="1706" spans="8:8" x14ac:dyDescent="0.35">
      <c r="H1706" s="358"/>
    </row>
    <row r="1707" spans="8:8" x14ac:dyDescent="0.35">
      <c r="H1707" s="358"/>
    </row>
    <row r="1708" spans="8:8" x14ac:dyDescent="0.35">
      <c r="H1708" s="358"/>
    </row>
    <row r="1709" spans="8:8" x14ac:dyDescent="0.35">
      <c r="H1709" s="358"/>
    </row>
    <row r="1710" spans="8:8" x14ac:dyDescent="0.35">
      <c r="H1710" s="358"/>
    </row>
    <row r="1711" spans="8:8" x14ac:dyDescent="0.35">
      <c r="H1711" s="358"/>
    </row>
    <row r="1712" spans="8:8" x14ac:dyDescent="0.35">
      <c r="H1712" s="358"/>
    </row>
    <row r="1713" spans="8:8" x14ac:dyDescent="0.35">
      <c r="H1713" s="358"/>
    </row>
    <row r="1714" spans="8:8" x14ac:dyDescent="0.35">
      <c r="H1714" s="358"/>
    </row>
    <row r="1715" spans="8:8" x14ac:dyDescent="0.35">
      <c r="H1715" s="358"/>
    </row>
    <row r="1716" spans="8:8" x14ac:dyDescent="0.35">
      <c r="H1716" s="358"/>
    </row>
    <row r="1717" spans="8:8" x14ac:dyDescent="0.35">
      <c r="H1717" s="358"/>
    </row>
    <row r="1718" spans="8:8" x14ac:dyDescent="0.35">
      <c r="H1718" s="358"/>
    </row>
    <row r="1719" spans="8:8" x14ac:dyDescent="0.35">
      <c r="H1719" s="358"/>
    </row>
    <row r="1720" spans="8:8" x14ac:dyDescent="0.35">
      <c r="H1720" s="358"/>
    </row>
    <row r="1721" spans="8:8" x14ac:dyDescent="0.35">
      <c r="H1721" s="358"/>
    </row>
    <row r="1722" spans="8:8" x14ac:dyDescent="0.35">
      <c r="H1722" s="358"/>
    </row>
    <row r="1723" spans="8:8" x14ac:dyDescent="0.35">
      <c r="H1723" s="358"/>
    </row>
    <row r="1724" spans="8:8" x14ac:dyDescent="0.35">
      <c r="H1724" s="358"/>
    </row>
    <row r="1725" spans="8:8" x14ac:dyDescent="0.35">
      <c r="H1725" s="358"/>
    </row>
    <row r="1726" spans="8:8" x14ac:dyDescent="0.35">
      <c r="H1726" s="358"/>
    </row>
    <row r="1727" spans="8:8" x14ac:dyDescent="0.35">
      <c r="H1727" s="358"/>
    </row>
    <row r="1728" spans="8:8" x14ac:dyDescent="0.35">
      <c r="H1728" s="358"/>
    </row>
    <row r="1729" spans="8:8" x14ac:dyDescent="0.35">
      <c r="H1729" s="358"/>
    </row>
    <row r="1730" spans="8:8" x14ac:dyDescent="0.35">
      <c r="H1730" s="358"/>
    </row>
    <row r="1731" spans="8:8" x14ac:dyDescent="0.35">
      <c r="H1731" s="358"/>
    </row>
    <row r="1732" spans="8:8" x14ac:dyDescent="0.35">
      <c r="H1732" s="358"/>
    </row>
    <row r="1733" spans="8:8" x14ac:dyDescent="0.35">
      <c r="H1733" s="358"/>
    </row>
    <row r="1734" spans="8:8" x14ac:dyDescent="0.35">
      <c r="H1734" s="358"/>
    </row>
    <row r="1735" spans="8:8" x14ac:dyDescent="0.35">
      <c r="H1735" s="358"/>
    </row>
    <row r="1736" spans="8:8" x14ac:dyDescent="0.35">
      <c r="H1736" s="358"/>
    </row>
    <row r="1737" spans="8:8" x14ac:dyDescent="0.35">
      <c r="H1737" s="358"/>
    </row>
    <row r="1738" spans="8:8" x14ac:dyDescent="0.35">
      <c r="H1738" s="358"/>
    </row>
    <row r="1739" spans="8:8" x14ac:dyDescent="0.35">
      <c r="H1739" s="358"/>
    </row>
    <row r="1740" spans="8:8" x14ac:dyDescent="0.35">
      <c r="H1740" s="358"/>
    </row>
    <row r="1741" spans="8:8" x14ac:dyDescent="0.35">
      <c r="H1741" s="358"/>
    </row>
    <row r="1742" spans="8:8" x14ac:dyDescent="0.35">
      <c r="H1742" s="358"/>
    </row>
    <row r="1743" spans="8:8" x14ac:dyDescent="0.35">
      <c r="H1743" s="358"/>
    </row>
    <row r="1744" spans="8:8" x14ac:dyDescent="0.35">
      <c r="H1744" s="358"/>
    </row>
    <row r="1745" spans="8:8" x14ac:dyDescent="0.35">
      <c r="H1745" s="358"/>
    </row>
    <row r="1746" spans="8:8" x14ac:dyDescent="0.35">
      <c r="H1746" s="358"/>
    </row>
    <row r="1747" spans="8:8" x14ac:dyDescent="0.35">
      <c r="H1747" s="358"/>
    </row>
    <row r="1748" spans="8:8" x14ac:dyDescent="0.35">
      <c r="H1748" s="358"/>
    </row>
    <row r="1749" spans="8:8" x14ac:dyDescent="0.35">
      <c r="H1749" s="358"/>
    </row>
    <row r="1750" spans="8:8" x14ac:dyDescent="0.35">
      <c r="H1750" s="358"/>
    </row>
    <row r="1751" spans="8:8" x14ac:dyDescent="0.35">
      <c r="H1751" s="358"/>
    </row>
    <row r="1752" spans="8:8" x14ac:dyDescent="0.35">
      <c r="H1752" s="358"/>
    </row>
    <row r="1753" spans="8:8" x14ac:dyDescent="0.35">
      <c r="H1753" s="358"/>
    </row>
    <row r="1754" spans="8:8" x14ac:dyDescent="0.35">
      <c r="H1754" s="358"/>
    </row>
    <row r="1755" spans="8:8" x14ac:dyDescent="0.35">
      <c r="H1755" s="358"/>
    </row>
    <row r="1756" spans="8:8" x14ac:dyDescent="0.35">
      <c r="H1756" s="358"/>
    </row>
    <row r="1757" spans="8:8" x14ac:dyDescent="0.35">
      <c r="H1757" s="358"/>
    </row>
    <row r="1758" spans="8:8" x14ac:dyDescent="0.35">
      <c r="H1758" s="358"/>
    </row>
    <row r="1759" spans="8:8" x14ac:dyDescent="0.35">
      <c r="H1759" s="358"/>
    </row>
    <row r="1760" spans="8:8" x14ac:dyDescent="0.35">
      <c r="H1760" s="358"/>
    </row>
    <row r="1761" spans="8:8" x14ac:dyDescent="0.35">
      <c r="H1761" s="358"/>
    </row>
    <row r="1762" spans="8:8" x14ac:dyDescent="0.35">
      <c r="H1762" s="358"/>
    </row>
    <row r="1763" spans="8:8" x14ac:dyDescent="0.35">
      <c r="H1763" s="358"/>
    </row>
    <row r="1764" spans="8:8" x14ac:dyDescent="0.35">
      <c r="H1764" s="358"/>
    </row>
    <row r="1765" spans="8:8" x14ac:dyDescent="0.35">
      <c r="H1765" s="358"/>
    </row>
    <row r="1766" spans="8:8" x14ac:dyDescent="0.35">
      <c r="H1766" s="358"/>
    </row>
    <row r="1767" spans="8:8" x14ac:dyDescent="0.35">
      <c r="H1767" s="358"/>
    </row>
    <row r="1768" spans="8:8" x14ac:dyDescent="0.35">
      <c r="H1768" s="358"/>
    </row>
    <row r="1769" spans="8:8" x14ac:dyDescent="0.35">
      <c r="H1769" s="358"/>
    </row>
    <row r="1770" spans="8:8" x14ac:dyDescent="0.35">
      <c r="H1770" s="358"/>
    </row>
    <row r="1771" spans="8:8" x14ac:dyDescent="0.35">
      <c r="H1771" s="358"/>
    </row>
    <row r="1772" spans="8:8" x14ac:dyDescent="0.35">
      <c r="H1772" s="358"/>
    </row>
    <row r="1773" spans="8:8" x14ac:dyDescent="0.35">
      <c r="H1773" s="358"/>
    </row>
    <row r="1774" spans="8:8" x14ac:dyDescent="0.35">
      <c r="H1774" s="358"/>
    </row>
    <row r="1775" spans="8:8" x14ac:dyDescent="0.35">
      <c r="H1775" s="358"/>
    </row>
    <row r="1776" spans="8:8" x14ac:dyDescent="0.35">
      <c r="H1776" s="358"/>
    </row>
    <row r="1777" spans="8:8" x14ac:dyDescent="0.35">
      <c r="H1777" s="358"/>
    </row>
    <row r="1778" spans="8:8" x14ac:dyDescent="0.35">
      <c r="H1778" s="358"/>
    </row>
    <row r="1779" spans="8:8" x14ac:dyDescent="0.35">
      <c r="H1779" s="358"/>
    </row>
    <row r="1780" spans="8:8" x14ac:dyDescent="0.35">
      <c r="H1780" s="358"/>
    </row>
    <row r="1781" spans="8:8" x14ac:dyDescent="0.35">
      <c r="H1781" s="358"/>
    </row>
    <row r="1782" spans="8:8" x14ac:dyDescent="0.35">
      <c r="H1782" s="358"/>
    </row>
    <row r="1783" spans="8:8" x14ac:dyDescent="0.35">
      <c r="H1783" s="358"/>
    </row>
    <row r="1784" spans="8:8" x14ac:dyDescent="0.35">
      <c r="H1784" s="358"/>
    </row>
    <row r="1785" spans="8:8" x14ac:dyDescent="0.35">
      <c r="H1785" s="358"/>
    </row>
    <row r="1786" spans="8:8" x14ac:dyDescent="0.35">
      <c r="H1786" s="358"/>
    </row>
    <row r="1787" spans="8:8" x14ac:dyDescent="0.35">
      <c r="H1787" s="358"/>
    </row>
    <row r="1788" spans="8:8" x14ac:dyDescent="0.35">
      <c r="H1788" s="358"/>
    </row>
    <row r="1789" spans="8:8" x14ac:dyDescent="0.35">
      <c r="H1789" s="358"/>
    </row>
    <row r="1790" spans="8:8" x14ac:dyDescent="0.35">
      <c r="H1790" s="358"/>
    </row>
    <row r="1791" spans="8:8" x14ac:dyDescent="0.35">
      <c r="H1791" s="358"/>
    </row>
    <row r="1792" spans="8:8" x14ac:dyDescent="0.35">
      <c r="H1792" s="358"/>
    </row>
    <row r="1793" spans="8:8" x14ac:dyDescent="0.35">
      <c r="H1793" s="358"/>
    </row>
    <row r="1794" spans="8:8" x14ac:dyDescent="0.35">
      <c r="H1794" s="358"/>
    </row>
    <row r="1795" spans="8:8" x14ac:dyDescent="0.35">
      <c r="H1795" s="358"/>
    </row>
    <row r="1796" spans="8:8" x14ac:dyDescent="0.35">
      <c r="H1796" s="358"/>
    </row>
    <row r="1797" spans="8:8" x14ac:dyDescent="0.35">
      <c r="H1797" s="358"/>
    </row>
    <row r="1798" spans="8:8" x14ac:dyDescent="0.35">
      <c r="H1798" s="358"/>
    </row>
    <row r="1799" spans="8:8" x14ac:dyDescent="0.35">
      <c r="H1799" s="358"/>
    </row>
    <row r="1800" spans="8:8" x14ac:dyDescent="0.35">
      <c r="H1800" s="358"/>
    </row>
    <row r="1801" spans="8:8" x14ac:dyDescent="0.35">
      <c r="H1801" s="358"/>
    </row>
    <row r="1802" spans="8:8" x14ac:dyDescent="0.35">
      <c r="H1802" s="358"/>
    </row>
    <row r="1803" spans="8:8" x14ac:dyDescent="0.35">
      <c r="H1803" s="358"/>
    </row>
    <row r="1804" spans="8:8" x14ac:dyDescent="0.35">
      <c r="H1804" s="358"/>
    </row>
    <row r="1805" spans="8:8" x14ac:dyDescent="0.35">
      <c r="H1805" s="358"/>
    </row>
    <row r="1806" spans="8:8" x14ac:dyDescent="0.35">
      <c r="H1806" s="358"/>
    </row>
    <row r="1807" spans="8:8" x14ac:dyDescent="0.35">
      <c r="H1807" s="358"/>
    </row>
    <row r="1808" spans="8:8" x14ac:dyDescent="0.35">
      <c r="H1808" s="358"/>
    </row>
    <row r="1809" spans="8:8" x14ac:dyDescent="0.35">
      <c r="H1809" s="358"/>
    </row>
    <row r="1810" spans="8:8" x14ac:dyDescent="0.35">
      <c r="H1810" s="358"/>
    </row>
    <row r="1811" spans="8:8" x14ac:dyDescent="0.35">
      <c r="H1811" s="358"/>
    </row>
    <row r="1812" spans="8:8" x14ac:dyDescent="0.35">
      <c r="H1812" s="358"/>
    </row>
    <row r="1813" spans="8:8" x14ac:dyDescent="0.35">
      <c r="H1813" s="358"/>
    </row>
    <row r="1814" spans="8:8" x14ac:dyDescent="0.35">
      <c r="H1814" s="358"/>
    </row>
    <row r="1815" spans="8:8" x14ac:dyDescent="0.35">
      <c r="H1815" s="358"/>
    </row>
    <row r="1816" spans="8:8" x14ac:dyDescent="0.35">
      <c r="H1816" s="358"/>
    </row>
    <row r="1817" spans="8:8" x14ac:dyDescent="0.35">
      <c r="H1817" s="358"/>
    </row>
    <row r="1818" spans="8:8" x14ac:dyDescent="0.35">
      <c r="H1818" s="358"/>
    </row>
    <row r="1819" spans="8:8" x14ac:dyDescent="0.35">
      <c r="H1819" s="358"/>
    </row>
    <row r="1820" spans="8:8" x14ac:dyDescent="0.35">
      <c r="H1820" s="358"/>
    </row>
    <row r="1821" spans="8:8" x14ac:dyDescent="0.35">
      <c r="H1821" s="358"/>
    </row>
    <row r="1822" spans="8:8" x14ac:dyDescent="0.35">
      <c r="H1822" s="358"/>
    </row>
    <row r="1823" spans="8:8" x14ac:dyDescent="0.35">
      <c r="H1823" s="358"/>
    </row>
    <row r="1824" spans="8:8" x14ac:dyDescent="0.35">
      <c r="H1824" s="358"/>
    </row>
    <row r="1825" spans="8:8" x14ac:dyDescent="0.35">
      <c r="H1825" s="358"/>
    </row>
    <row r="1826" spans="8:8" x14ac:dyDescent="0.35">
      <c r="H1826" s="358"/>
    </row>
    <row r="1827" spans="8:8" x14ac:dyDescent="0.35">
      <c r="H1827" s="358"/>
    </row>
    <row r="1828" spans="8:8" x14ac:dyDescent="0.35">
      <c r="H1828" s="358"/>
    </row>
    <row r="1829" spans="8:8" x14ac:dyDescent="0.35">
      <c r="H1829" s="358"/>
    </row>
    <row r="1830" spans="8:8" x14ac:dyDescent="0.35">
      <c r="H1830" s="358"/>
    </row>
    <row r="1831" spans="8:8" x14ac:dyDescent="0.35">
      <c r="H1831" s="358"/>
    </row>
    <row r="1832" spans="8:8" x14ac:dyDescent="0.35">
      <c r="H1832" s="358"/>
    </row>
    <row r="1833" spans="8:8" x14ac:dyDescent="0.35">
      <c r="H1833" s="358"/>
    </row>
    <row r="1834" spans="8:8" x14ac:dyDescent="0.35">
      <c r="H1834" s="358"/>
    </row>
    <row r="1835" spans="8:8" x14ac:dyDescent="0.35">
      <c r="H1835" s="358"/>
    </row>
    <row r="1836" spans="8:8" x14ac:dyDescent="0.35">
      <c r="H1836" s="358"/>
    </row>
    <row r="1837" spans="8:8" x14ac:dyDescent="0.35">
      <c r="H1837" s="358"/>
    </row>
    <row r="1838" spans="8:8" x14ac:dyDescent="0.35">
      <c r="H1838" s="358"/>
    </row>
    <row r="1839" spans="8:8" x14ac:dyDescent="0.35">
      <c r="H1839" s="358"/>
    </row>
    <row r="1840" spans="8:8" x14ac:dyDescent="0.35">
      <c r="H1840" s="358"/>
    </row>
    <row r="1841" spans="8:8" x14ac:dyDescent="0.35">
      <c r="H1841" s="358"/>
    </row>
    <row r="1842" spans="8:8" x14ac:dyDescent="0.35">
      <c r="H1842" s="358"/>
    </row>
    <row r="1843" spans="8:8" x14ac:dyDescent="0.35">
      <c r="H1843" s="358"/>
    </row>
    <row r="1844" spans="8:8" x14ac:dyDescent="0.35">
      <c r="H1844" s="358"/>
    </row>
    <row r="1845" spans="8:8" x14ac:dyDescent="0.35">
      <c r="H1845" s="358"/>
    </row>
    <row r="1846" spans="8:8" x14ac:dyDescent="0.35">
      <c r="H1846" s="358"/>
    </row>
    <row r="1847" spans="8:8" x14ac:dyDescent="0.35">
      <c r="H1847" s="358"/>
    </row>
    <row r="1848" spans="8:8" x14ac:dyDescent="0.35">
      <c r="H1848" s="358"/>
    </row>
    <row r="1849" spans="8:8" x14ac:dyDescent="0.35">
      <c r="H1849" s="358"/>
    </row>
    <row r="1850" spans="8:8" x14ac:dyDescent="0.35">
      <c r="H1850" s="358"/>
    </row>
    <row r="1851" spans="8:8" x14ac:dyDescent="0.35">
      <c r="H1851" s="358"/>
    </row>
    <row r="1852" spans="8:8" x14ac:dyDescent="0.35">
      <c r="H1852" s="358"/>
    </row>
    <row r="1853" spans="8:8" x14ac:dyDescent="0.35">
      <c r="H1853" s="358"/>
    </row>
    <row r="1854" spans="8:8" x14ac:dyDescent="0.35">
      <c r="H1854" s="358"/>
    </row>
    <row r="1855" spans="8:8" x14ac:dyDescent="0.35">
      <c r="H1855" s="358"/>
    </row>
    <row r="1856" spans="8:8" x14ac:dyDescent="0.35">
      <c r="H1856" s="358"/>
    </row>
    <row r="1857" spans="8:8" x14ac:dyDescent="0.35">
      <c r="H1857" s="358"/>
    </row>
    <row r="1858" spans="8:8" x14ac:dyDescent="0.35">
      <c r="H1858" s="358"/>
    </row>
    <row r="1859" spans="8:8" x14ac:dyDescent="0.35">
      <c r="H1859" s="358"/>
    </row>
    <row r="1860" spans="8:8" x14ac:dyDescent="0.35">
      <c r="H1860" s="358"/>
    </row>
    <row r="1861" spans="8:8" x14ac:dyDescent="0.35">
      <c r="H1861" s="358"/>
    </row>
    <row r="1862" spans="8:8" x14ac:dyDescent="0.35">
      <c r="H1862" s="358"/>
    </row>
    <row r="1863" spans="8:8" x14ac:dyDescent="0.35">
      <c r="H1863" s="358"/>
    </row>
    <row r="1864" spans="8:8" x14ac:dyDescent="0.35">
      <c r="H1864" s="358"/>
    </row>
    <row r="1865" spans="8:8" x14ac:dyDescent="0.35">
      <c r="H1865" s="358"/>
    </row>
    <row r="1866" spans="8:8" x14ac:dyDescent="0.35">
      <c r="H1866" s="358"/>
    </row>
    <row r="1867" spans="8:8" x14ac:dyDescent="0.35">
      <c r="H1867" s="358"/>
    </row>
    <row r="1868" spans="8:8" x14ac:dyDescent="0.35">
      <c r="H1868" s="358"/>
    </row>
    <row r="1869" spans="8:8" x14ac:dyDescent="0.35">
      <c r="H1869" s="358"/>
    </row>
    <row r="1870" spans="8:8" x14ac:dyDescent="0.35">
      <c r="H1870" s="358"/>
    </row>
    <row r="1871" spans="8:8" x14ac:dyDescent="0.35">
      <c r="H1871" s="358"/>
    </row>
    <row r="1872" spans="8:8" x14ac:dyDescent="0.35">
      <c r="H1872" s="358"/>
    </row>
    <row r="1873" spans="8:8" x14ac:dyDescent="0.35">
      <c r="H1873" s="358"/>
    </row>
    <row r="1874" spans="8:8" x14ac:dyDescent="0.35">
      <c r="H1874" s="358"/>
    </row>
    <row r="1875" spans="8:8" x14ac:dyDescent="0.35">
      <c r="H1875" s="358"/>
    </row>
    <row r="1876" spans="8:8" x14ac:dyDescent="0.35">
      <c r="H1876" s="358"/>
    </row>
    <row r="1877" spans="8:8" x14ac:dyDescent="0.35">
      <c r="H1877" s="358"/>
    </row>
    <row r="1878" spans="8:8" x14ac:dyDescent="0.35">
      <c r="H1878" s="358"/>
    </row>
    <row r="1879" spans="8:8" x14ac:dyDescent="0.35">
      <c r="H1879" s="358"/>
    </row>
    <row r="1880" spans="8:8" x14ac:dyDescent="0.35">
      <c r="H1880" s="358"/>
    </row>
    <row r="1881" spans="8:8" x14ac:dyDescent="0.35">
      <c r="H1881" s="358"/>
    </row>
    <row r="1882" spans="8:8" x14ac:dyDescent="0.35">
      <c r="H1882" s="358"/>
    </row>
    <row r="1883" spans="8:8" x14ac:dyDescent="0.35">
      <c r="H1883" s="358"/>
    </row>
    <row r="1884" spans="8:8" x14ac:dyDescent="0.35">
      <c r="H1884" s="358"/>
    </row>
    <row r="1885" spans="8:8" x14ac:dyDescent="0.35">
      <c r="H1885" s="358"/>
    </row>
    <row r="1886" spans="8:8" x14ac:dyDescent="0.35">
      <c r="H1886" s="358"/>
    </row>
    <row r="1887" spans="8:8" x14ac:dyDescent="0.35">
      <c r="H1887" s="358"/>
    </row>
    <row r="1888" spans="8:8" x14ac:dyDescent="0.35">
      <c r="H1888" s="358"/>
    </row>
    <row r="1889" spans="8:8" x14ac:dyDescent="0.35">
      <c r="H1889" s="358"/>
    </row>
    <row r="1890" spans="8:8" x14ac:dyDescent="0.35">
      <c r="H1890" s="358"/>
    </row>
    <row r="1891" spans="8:8" x14ac:dyDescent="0.35">
      <c r="H1891" s="358"/>
    </row>
    <row r="1892" spans="8:8" x14ac:dyDescent="0.35">
      <c r="H1892" s="358"/>
    </row>
    <row r="1893" spans="8:8" x14ac:dyDescent="0.35">
      <c r="H1893" s="358"/>
    </row>
    <row r="1894" spans="8:8" x14ac:dyDescent="0.35">
      <c r="H1894" s="358"/>
    </row>
    <row r="1895" spans="8:8" x14ac:dyDescent="0.35">
      <c r="H1895" s="358"/>
    </row>
    <row r="1896" spans="8:8" x14ac:dyDescent="0.35">
      <c r="H1896" s="358"/>
    </row>
    <row r="1897" spans="8:8" x14ac:dyDescent="0.35">
      <c r="H1897" s="358"/>
    </row>
    <row r="1898" spans="8:8" x14ac:dyDescent="0.35">
      <c r="H1898" s="358"/>
    </row>
    <row r="1899" spans="8:8" x14ac:dyDescent="0.35">
      <c r="H1899" s="358"/>
    </row>
    <row r="1900" spans="8:8" x14ac:dyDescent="0.35">
      <c r="H1900" s="358"/>
    </row>
    <row r="1901" spans="8:8" x14ac:dyDescent="0.35">
      <c r="H1901" s="358"/>
    </row>
    <row r="1902" spans="8:8" x14ac:dyDescent="0.35">
      <c r="H1902" s="358"/>
    </row>
    <row r="1903" spans="8:8" x14ac:dyDescent="0.35">
      <c r="H1903" s="358"/>
    </row>
    <row r="1904" spans="8:8" x14ac:dyDescent="0.35">
      <c r="H1904" s="358"/>
    </row>
    <row r="1905" spans="8:8" x14ac:dyDescent="0.35">
      <c r="H1905" s="358"/>
    </row>
    <row r="1906" spans="8:8" x14ac:dyDescent="0.35">
      <c r="H1906" s="358"/>
    </row>
    <row r="1907" spans="8:8" x14ac:dyDescent="0.35">
      <c r="H1907" s="358"/>
    </row>
    <row r="1908" spans="8:8" x14ac:dyDescent="0.35">
      <c r="H1908" s="358"/>
    </row>
    <row r="1909" spans="8:8" x14ac:dyDescent="0.35">
      <c r="H1909" s="358"/>
    </row>
    <row r="1910" spans="8:8" x14ac:dyDescent="0.35">
      <c r="H1910" s="358"/>
    </row>
    <row r="1911" spans="8:8" x14ac:dyDescent="0.35">
      <c r="H1911" s="358"/>
    </row>
    <row r="1912" spans="8:8" x14ac:dyDescent="0.35">
      <c r="H1912" s="358"/>
    </row>
    <row r="1913" spans="8:8" x14ac:dyDescent="0.35">
      <c r="H1913" s="358"/>
    </row>
    <row r="1914" spans="8:8" x14ac:dyDescent="0.35">
      <c r="H1914" s="358"/>
    </row>
    <row r="1915" spans="8:8" x14ac:dyDescent="0.35">
      <c r="H1915" s="358"/>
    </row>
    <row r="1916" spans="8:8" x14ac:dyDescent="0.35">
      <c r="H1916" s="358"/>
    </row>
    <row r="1917" spans="8:8" x14ac:dyDescent="0.35">
      <c r="H1917" s="358"/>
    </row>
    <row r="1918" spans="8:8" x14ac:dyDescent="0.35">
      <c r="H1918" s="358"/>
    </row>
    <row r="1919" spans="8:8" x14ac:dyDescent="0.35">
      <c r="H1919" s="358"/>
    </row>
    <row r="1920" spans="8:8" x14ac:dyDescent="0.35">
      <c r="H1920" s="358"/>
    </row>
    <row r="1921" spans="8:8" x14ac:dyDescent="0.35">
      <c r="H1921" s="358"/>
    </row>
    <row r="1922" spans="8:8" x14ac:dyDescent="0.35">
      <c r="H1922" s="358"/>
    </row>
    <row r="1923" spans="8:8" x14ac:dyDescent="0.35">
      <c r="H1923" s="358"/>
    </row>
    <row r="1924" spans="8:8" x14ac:dyDescent="0.35">
      <c r="H1924" s="358"/>
    </row>
    <row r="1925" spans="8:8" x14ac:dyDescent="0.35">
      <c r="H1925" s="358"/>
    </row>
    <row r="1926" spans="8:8" x14ac:dyDescent="0.35">
      <c r="H1926" s="358"/>
    </row>
    <row r="1927" spans="8:8" x14ac:dyDescent="0.35">
      <c r="H1927" s="358"/>
    </row>
    <row r="1928" spans="8:8" x14ac:dyDescent="0.35">
      <c r="H1928" s="358"/>
    </row>
    <row r="1929" spans="8:8" x14ac:dyDescent="0.35">
      <c r="H1929" s="358"/>
    </row>
    <row r="1930" spans="8:8" x14ac:dyDescent="0.35">
      <c r="H1930" s="358"/>
    </row>
    <row r="1931" spans="8:8" x14ac:dyDescent="0.35">
      <c r="H1931" s="358"/>
    </row>
    <row r="1932" spans="8:8" x14ac:dyDescent="0.35">
      <c r="H1932" s="358"/>
    </row>
    <row r="1933" spans="8:8" x14ac:dyDescent="0.35">
      <c r="H1933" s="358"/>
    </row>
    <row r="1934" spans="8:8" x14ac:dyDescent="0.35">
      <c r="H1934" s="358"/>
    </row>
    <row r="1935" spans="8:8" x14ac:dyDescent="0.35">
      <c r="H1935" s="358"/>
    </row>
    <row r="1936" spans="8:8" x14ac:dyDescent="0.35">
      <c r="H1936" s="358"/>
    </row>
    <row r="1937" spans="8:8" x14ac:dyDescent="0.35">
      <c r="H1937" s="358"/>
    </row>
    <row r="1938" spans="8:8" x14ac:dyDescent="0.35">
      <c r="H1938" s="358"/>
    </row>
    <row r="1939" spans="8:8" x14ac:dyDescent="0.35">
      <c r="H1939" s="358"/>
    </row>
    <row r="1940" spans="8:8" x14ac:dyDescent="0.35">
      <c r="H1940" s="358"/>
    </row>
    <row r="1941" spans="8:8" x14ac:dyDescent="0.35">
      <c r="H1941" s="358"/>
    </row>
    <row r="1942" spans="8:8" x14ac:dyDescent="0.35">
      <c r="H1942" s="358"/>
    </row>
    <row r="1943" spans="8:8" x14ac:dyDescent="0.35">
      <c r="H1943" s="358"/>
    </row>
    <row r="1944" spans="8:8" x14ac:dyDescent="0.35">
      <c r="H1944" s="358"/>
    </row>
    <row r="1945" spans="8:8" x14ac:dyDescent="0.35">
      <c r="H1945" s="358"/>
    </row>
    <row r="1946" spans="8:8" x14ac:dyDescent="0.35">
      <c r="H1946" s="358"/>
    </row>
    <row r="1947" spans="8:8" x14ac:dyDescent="0.35">
      <c r="H1947" s="358"/>
    </row>
    <row r="1948" spans="8:8" x14ac:dyDescent="0.35">
      <c r="H1948" s="358"/>
    </row>
    <row r="1949" spans="8:8" x14ac:dyDescent="0.35">
      <c r="H1949" s="358"/>
    </row>
    <row r="1950" spans="8:8" x14ac:dyDescent="0.35">
      <c r="H1950" s="358"/>
    </row>
    <row r="1951" spans="8:8" x14ac:dyDescent="0.35">
      <c r="H1951" s="358"/>
    </row>
    <row r="1952" spans="8:8" x14ac:dyDescent="0.35">
      <c r="H1952" s="358"/>
    </row>
    <row r="1953" spans="8:8" x14ac:dyDescent="0.35">
      <c r="H1953" s="358"/>
    </row>
    <row r="1954" spans="8:8" x14ac:dyDescent="0.35">
      <c r="H1954" s="358"/>
    </row>
    <row r="1955" spans="8:8" x14ac:dyDescent="0.35">
      <c r="H1955" s="358"/>
    </row>
    <row r="1956" spans="8:8" x14ac:dyDescent="0.35">
      <c r="H1956" s="358"/>
    </row>
    <row r="1957" spans="8:8" x14ac:dyDescent="0.35">
      <c r="H1957" s="358"/>
    </row>
    <row r="1958" spans="8:8" x14ac:dyDescent="0.35">
      <c r="H1958" s="358"/>
    </row>
    <row r="1959" spans="8:8" x14ac:dyDescent="0.35">
      <c r="H1959" s="358"/>
    </row>
    <row r="1960" spans="8:8" x14ac:dyDescent="0.35">
      <c r="H1960" s="358"/>
    </row>
    <row r="1961" spans="8:8" x14ac:dyDescent="0.35">
      <c r="H1961" s="358"/>
    </row>
    <row r="1962" spans="8:8" x14ac:dyDescent="0.35">
      <c r="H1962" s="358"/>
    </row>
    <row r="1963" spans="8:8" x14ac:dyDescent="0.35">
      <c r="H1963" s="358"/>
    </row>
    <row r="1964" spans="8:8" x14ac:dyDescent="0.35">
      <c r="H1964" s="358"/>
    </row>
    <row r="1965" spans="8:8" x14ac:dyDescent="0.35">
      <c r="H1965" s="358"/>
    </row>
    <row r="1966" spans="8:8" x14ac:dyDescent="0.35">
      <c r="H1966" s="358"/>
    </row>
    <row r="1967" spans="8:8" x14ac:dyDescent="0.35">
      <c r="H1967" s="358"/>
    </row>
    <row r="1968" spans="8:8" x14ac:dyDescent="0.35">
      <c r="H1968" s="358"/>
    </row>
    <row r="1969" spans="8:8" x14ac:dyDescent="0.35">
      <c r="H1969" s="358"/>
    </row>
    <row r="1970" spans="8:8" x14ac:dyDescent="0.35">
      <c r="H1970" s="358"/>
    </row>
    <row r="1971" spans="8:8" x14ac:dyDescent="0.35">
      <c r="H1971" s="358"/>
    </row>
    <row r="1972" spans="8:8" x14ac:dyDescent="0.35">
      <c r="H1972" s="358"/>
    </row>
    <row r="1973" spans="8:8" x14ac:dyDescent="0.35">
      <c r="H1973" s="358"/>
    </row>
    <row r="1974" spans="8:8" x14ac:dyDescent="0.35">
      <c r="H1974" s="358"/>
    </row>
    <row r="1975" spans="8:8" x14ac:dyDescent="0.35">
      <c r="H1975" s="358"/>
    </row>
    <row r="1976" spans="8:8" x14ac:dyDescent="0.35">
      <c r="H1976" s="358"/>
    </row>
    <row r="1977" spans="8:8" x14ac:dyDescent="0.35">
      <c r="H1977" s="358"/>
    </row>
    <row r="1978" spans="8:8" x14ac:dyDescent="0.35">
      <c r="H1978" s="358"/>
    </row>
  </sheetData>
  <mergeCells count="274">
    <mergeCell ref="A398:D398"/>
    <mergeCell ref="A399:D399"/>
    <mergeCell ref="C1:D1"/>
    <mergeCell ref="C2:D2"/>
    <mergeCell ref="C3:D3"/>
    <mergeCell ref="C4:D4"/>
    <mergeCell ref="C5:D5"/>
    <mergeCell ref="C7:D7"/>
    <mergeCell ref="A19:D19"/>
    <mergeCell ref="A20:D20"/>
    <mergeCell ref="A386:D386"/>
    <mergeCell ref="A390:D390"/>
    <mergeCell ref="A392:D392"/>
    <mergeCell ref="A395:D395"/>
    <mergeCell ref="A396:D396"/>
    <mergeCell ref="A397:D397"/>
    <mergeCell ref="A45:D45"/>
    <mergeCell ref="A47:D47"/>
    <mergeCell ref="A50:D50"/>
    <mergeCell ref="A21:D21"/>
    <mergeCell ref="A22:D22"/>
    <mergeCell ref="A23:D23"/>
    <mergeCell ref="A24:D24"/>
    <mergeCell ref="A8:D8"/>
    <mergeCell ref="A10:D10"/>
    <mergeCell ref="A11:D11"/>
    <mergeCell ref="A13:B13"/>
    <mergeCell ref="A15:D15"/>
    <mergeCell ref="A18:D18"/>
    <mergeCell ref="A25:D25"/>
    <mergeCell ref="A26:D26"/>
    <mergeCell ref="A27:D27"/>
    <mergeCell ref="A37:D37"/>
    <mergeCell ref="A38:D38"/>
    <mergeCell ref="A39:D39"/>
    <mergeCell ref="A41:D41"/>
    <mergeCell ref="A42:D42"/>
    <mergeCell ref="A43:D43"/>
    <mergeCell ref="A60:B60"/>
    <mergeCell ref="A61:B61"/>
    <mergeCell ref="A62:B62"/>
    <mergeCell ref="A51:D51"/>
    <mergeCell ref="A52:D52"/>
    <mergeCell ref="A53:D53"/>
    <mergeCell ref="A57:B57"/>
    <mergeCell ref="A58:B58"/>
    <mergeCell ref="A59:B59"/>
    <mergeCell ref="A78:D78"/>
    <mergeCell ref="A81:D81"/>
    <mergeCell ref="A82:D82"/>
    <mergeCell ref="A66:B66"/>
    <mergeCell ref="A67:B67"/>
    <mergeCell ref="A68:B68"/>
    <mergeCell ref="A71:B71"/>
    <mergeCell ref="A65:B65"/>
    <mergeCell ref="A63:B63"/>
    <mergeCell ref="A64:B64"/>
    <mergeCell ref="A72:B72"/>
    <mergeCell ref="A74:B74"/>
    <mergeCell ref="A76:D76"/>
    <mergeCell ref="A92:B92"/>
    <mergeCell ref="A93:B93"/>
    <mergeCell ref="A96:B96"/>
    <mergeCell ref="A97:B97"/>
    <mergeCell ref="A83:D83"/>
    <mergeCell ref="A84:D84"/>
    <mergeCell ref="A88:B88"/>
    <mergeCell ref="A89:B89"/>
    <mergeCell ref="A90:B90"/>
    <mergeCell ref="A91:B91"/>
    <mergeCell ref="A113:D113"/>
    <mergeCell ref="A114:D114"/>
    <mergeCell ref="A98:B98"/>
    <mergeCell ref="A99:B99"/>
    <mergeCell ref="A102:B102"/>
    <mergeCell ref="A103:B103"/>
    <mergeCell ref="A94:B94"/>
    <mergeCell ref="A95:B95"/>
    <mergeCell ref="A105:B105"/>
    <mergeCell ref="A107:D107"/>
    <mergeCell ref="A109:D109"/>
    <mergeCell ref="A112:D112"/>
    <mergeCell ref="A144:D144"/>
    <mergeCell ref="A127:B127"/>
    <mergeCell ref="A128:B128"/>
    <mergeCell ref="A129:B129"/>
    <mergeCell ref="A130:B130"/>
    <mergeCell ref="A131:B131"/>
    <mergeCell ref="A115:D115"/>
    <mergeCell ref="A119:B119"/>
    <mergeCell ref="A120:B120"/>
    <mergeCell ref="A121:B121"/>
    <mergeCell ref="A122:B122"/>
    <mergeCell ref="A134:B134"/>
    <mergeCell ref="A135:B135"/>
    <mergeCell ref="A137:B137"/>
    <mergeCell ref="A139:D139"/>
    <mergeCell ref="A123:B123"/>
    <mergeCell ref="A124:B124"/>
    <mergeCell ref="A125:B125"/>
    <mergeCell ref="A126:B126"/>
    <mergeCell ref="A141:D141"/>
    <mergeCell ref="A151:B151"/>
    <mergeCell ref="A153:B153"/>
    <mergeCell ref="A152:B152"/>
    <mergeCell ref="A154:B154"/>
    <mergeCell ref="A157:B157"/>
    <mergeCell ref="A158:B158"/>
    <mergeCell ref="A156:B156"/>
    <mergeCell ref="A145:D145"/>
    <mergeCell ref="A146:D146"/>
    <mergeCell ref="A147:D147"/>
    <mergeCell ref="A150:B150"/>
    <mergeCell ref="A155:B155"/>
    <mergeCell ref="A159:B159"/>
    <mergeCell ref="A163:B163"/>
    <mergeCell ref="A164:B164"/>
    <mergeCell ref="A195:D195"/>
    <mergeCell ref="A197:D197"/>
    <mergeCell ref="A200:D200"/>
    <mergeCell ref="A185:B185"/>
    <mergeCell ref="A186:B186"/>
    <mergeCell ref="A209:B209"/>
    <mergeCell ref="A174:D174"/>
    <mergeCell ref="A175:D175"/>
    <mergeCell ref="A184:B184"/>
    <mergeCell ref="A190:B190"/>
    <mergeCell ref="A191:B191"/>
    <mergeCell ref="A193:B193"/>
    <mergeCell ref="A176:D176"/>
    <mergeCell ref="A180:B180"/>
    <mergeCell ref="A181:B181"/>
    <mergeCell ref="A182:B182"/>
    <mergeCell ref="A183:B183"/>
    <mergeCell ref="A166:B166"/>
    <mergeCell ref="A168:D168"/>
    <mergeCell ref="A170:D170"/>
    <mergeCell ref="A173:D173"/>
    <mergeCell ref="A211:B211"/>
    <mergeCell ref="A214:B214"/>
    <mergeCell ref="A215:B215"/>
    <mergeCell ref="A216:B216"/>
    <mergeCell ref="A201:D201"/>
    <mergeCell ref="A202:D202"/>
    <mergeCell ref="A203:D203"/>
    <mergeCell ref="A207:B207"/>
    <mergeCell ref="A208:B208"/>
    <mergeCell ref="A210:B210"/>
    <mergeCell ref="A232:D232"/>
    <mergeCell ref="A236:B236"/>
    <mergeCell ref="A219:B219"/>
    <mergeCell ref="A220:B220"/>
    <mergeCell ref="A222:B222"/>
    <mergeCell ref="A224:D224"/>
    <mergeCell ref="A213:B213"/>
    <mergeCell ref="A212:B212"/>
    <mergeCell ref="A226:D226"/>
    <mergeCell ref="A229:D229"/>
    <mergeCell ref="A230:D230"/>
    <mergeCell ref="A231:D231"/>
    <mergeCell ref="A266:B266"/>
    <mergeCell ref="A265:B265"/>
    <mergeCell ref="A267:B267"/>
    <mergeCell ref="A243:B243"/>
    <mergeCell ref="A246:B246"/>
    <mergeCell ref="A247:B247"/>
    <mergeCell ref="A237:B237"/>
    <mergeCell ref="A238:B238"/>
    <mergeCell ref="A239:B239"/>
    <mergeCell ref="A241:B241"/>
    <mergeCell ref="A242:B242"/>
    <mergeCell ref="A240:B240"/>
    <mergeCell ref="A249:B249"/>
    <mergeCell ref="A251:D251"/>
    <mergeCell ref="A253:D253"/>
    <mergeCell ref="A256:D256"/>
    <mergeCell ref="A257:D257"/>
    <mergeCell ref="A258:D258"/>
    <mergeCell ref="A259:D259"/>
    <mergeCell ref="A263:B263"/>
    <mergeCell ref="A264:B264"/>
    <mergeCell ref="A279:D279"/>
    <mergeCell ref="A281:D281"/>
    <mergeCell ref="A284:D284"/>
    <mergeCell ref="A271:B271"/>
    <mergeCell ref="A272:B272"/>
    <mergeCell ref="A298:B298"/>
    <mergeCell ref="A292:B292"/>
    <mergeCell ref="A270:B270"/>
    <mergeCell ref="A268:B268"/>
    <mergeCell ref="A269:B269"/>
    <mergeCell ref="A274:B274"/>
    <mergeCell ref="A275:B275"/>
    <mergeCell ref="A277:B277"/>
    <mergeCell ref="A321:B321"/>
    <mergeCell ref="A322:B322"/>
    <mergeCell ref="A323:B323"/>
    <mergeCell ref="A299:B299"/>
    <mergeCell ref="A300:B300"/>
    <mergeCell ref="A301:B301"/>
    <mergeCell ref="A307:D307"/>
    <mergeCell ref="A309:D309"/>
    <mergeCell ref="A285:D285"/>
    <mergeCell ref="A286:D286"/>
    <mergeCell ref="A287:D287"/>
    <mergeCell ref="A290:B290"/>
    <mergeCell ref="A291:B291"/>
    <mergeCell ref="E309:H309"/>
    <mergeCell ref="A311:D311"/>
    <mergeCell ref="E311:H311"/>
    <mergeCell ref="A315:B315"/>
    <mergeCell ref="A316:B316"/>
    <mergeCell ref="A317:B317"/>
    <mergeCell ref="A318:B318"/>
    <mergeCell ref="A319:B319"/>
    <mergeCell ref="A320:B320"/>
    <mergeCell ref="A350:D350"/>
    <mergeCell ref="E350:H350"/>
    <mergeCell ref="A324:B324"/>
    <mergeCell ref="A325:B325"/>
    <mergeCell ref="A326:B326"/>
    <mergeCell ref="A327:B327"/>
    <mergeCell ref="A331:B331"/>
    <mergeCell ref="A332:B332"/>
    <mergeCell ref="A333:B333"/>
    <mergeCell ref="A334:B334"/>
    <mergeCell ref="A335:B335"/>
    <mergeCell ref="A336:B336"/>
    <mergeCell ref="A337:B337"/>
    <mergeCell ref="A338:B338"/>
    <mergeCell ref="A339:B339"/>
    <mergeCell ref="A340:B340"/>
    <mergeCell ref="A341:B341"/>
    <mergeCell ref="A342:B342"/>
    <mergeCell ref="A343:B343"/>
    <mergeCell ref="A344:B344"/>
    <mergeCell ref="A348:D348"/>
    <mergeCell ref="E348:H348"/>
    <mergeCell ref="A349:D349"/>
    <mergeCell ref="E349:H349"/>
    <mergeCell ref="A366:B366"/>
    <mergeCell ref="A367:B367"/>
    <mergeCell ref="A368:B368"/>
    <mergeCell ref="A351:D351"/>
    <mergeCell ref="E351:H351"/>
    <mergeCell ref="A352:D352"/>
    <mergeCell ref="E352:H352"/>
    <mergeCell ref="A353:D353"/>
    <mergeCell ref="E353:H353"/>
    <mergeCell ref="A354:D354"/>
    <mergeCell ref="E354:H354"/>
    <mergeCell ref="A355:D355"/>
    <mergeCell ref="E355:H355"/>
    <mergeCell ref="A356:D356"/>
    <mergeCell ref="E356:H356"/>
    <mergeCell ref="A358:B358"/>
    <mergeCell ref="E358:F358"/>
    <mergeCell ref="A359:B359"/>
    <mergeCell ref="A360:B360"/>
    <mergeCell ref="A361:B361"/>
    <mergeCell ref="A362:B362"/>
    <mergeCell ref="A363:B363"/>
    <mergeCell ref="A364:B364"/>
    <mergeCell ref="A365:B365"/>
    <mergeCell ref="E374:H374"/>
    <mergeCell ref="A377:B377"/>
    <mergeCell ref="A378:B378"/>
    <mergeCell ref="A379:B379"/>
    <mergeCell ref="A380:B380"/>
    <mergeCell ref="A381:B381"/>
    <mergeCell ref="A382:B382"/>
    <mergeCell ref="A369:B369"/>
    <mergeCell ref="A370:B370"/>
    <mergeCell ref="A374:D374"/>
  </mergeCells>
  <dataValidations count="9">
    <dataValidation allowBlank="1" showInputMessage="1" showErrorMessage="1" sqref="A358:A370 C358:D362 C364:D365 C369:D370 A325:A327 D290:D292 G293:G294 G289 A289:D289 A293:D294 B217:D218 A234:D235 G234:G235 B187:D189 A205:D206 G205:G206 D134:D137 B160:D162 E18:H34 A178:D179 G178:G179 G55:G56 A55:D56 A45:A53 A28:D34 I25:J34 D219:D222 D246:D249 A86:D87 G86:G87 G117:G118 A117:D118 G149 A149:D149 D71:D74 D163:D166 G261:G262 A261:D262 B244:D245 I286:I294 D190:D193 I252 D102:D105 I254:I255 I140 I142:I143 I108 I110:I111 I79:I80 I77 I171:I172 B46:I46 B48:I49 I169 I198:I199 I196 I227:I228 I225 I282:I283 I280 B280:G280 B282:G283 B225:G225 B227:G228 B196:G196 B198:G199 B169:G169 B171:G172 B77:G77 B79:G80 B110:G111 B108:G108 B142:G143 B140:G140 B254:G255 B252:G252 H254:H260 H229:H235 H102 H105:H106 H161:H162 H134:H136 H132 I83:I101 H76:H77 H74 H109:H117 H139:H147 H166:H174 H190:H199 D274:D277 A401 D212:E212 A82:A84 A187:A203 H243:H251 A60:A65 H52:I65 D57:D68 H66:H68 I66:I70 A68:A80 B69:D70 A99:A115 B100:D101 H80:H99 A91:A96 D88:D99 A121:A127 A132:A147 B132:D133 I114:I133 H120:H130 D119:D131 H150:H157 A152:A157 D150:D159 I146:I162 A160:A176 I175:I183 H184:I184 H177:H183 A182:A184 D180:D186 I185:I189 H187 D213:D216 A217:A232 H218:H226 A238:A241 D236:D243 I231:I245 A244:A259 A265:A270 D263:D272 I258:I273 B273:D273 A273:A287 H273:H277 I202:I218 A209:A214 D207:D211 H202:H215"/>
    <dataValidation type="list" allowBlank="1" showInputMessage="1" showErrorMessage="1" sqref="A377:A382">
      <formula1>LossFactors</formula1>
    </dataValidation>
    <dataValidation type="list" allowBlank="1" showInputMessage="1" showErrorMessage="1" sqref="A331:A341">
      <formula1>NonPayment</formula1>
    </dataValidation>
    <dataValidation type="list" allowBlank="1" showInputMessage="1" showErrorMessage="1" sqref="C331:C344 C301 C315:C327">
      <formula1>"$,%"</formula1>
    </dataValidation>
    <dataValidation type="list" allowBlank="1" showInputMessage="1" showErrorMessage="1" sqref="A315:A324">
      <formula1>CustomerAdministration</formula1>
    </dataValidation>
    <dataValidation type="list" allowBlank="1" showInputMessage="1" showErrorMessage="1" sqref="C246:C249 C298:C300 C290:C292 C190:C193 C163:C166 C134:C137 C102:C105 C274:C277 C219:C222 C71:C74 C88:C99 C119:C131 C180:C186 C236:C243 C57:C68 C150:C159 C263:C272 C207:C216">
      <formula1>Units</formula1>
    </dataValidation>
    <dataValidation type="list" showInputMessage="1" showErrorMessage="1" sqref="A128:A131 A290:A292 A185:A186 A97:A98 A263:A264 A215:A216 A57:A59 A88:A90 A119:A120 A150:A151 A180:A181 A207:A208 A236:A237 A66:A67 A158:A159 A242:A243 A271:A272">
      <formula1>Fixed_Charges</formula1>
    </dataValidation>
    <dataValidation type="list" allowBlank="1" showInputMessage="1" showErrorMessage="1" sqref="C13">
      <formula1>"1,2,3,4,5,6,7,8, 9, 10,11,12,13,14,15"</formula1>
    </dataValidation>
    <dataValidation type="list" allowBlank="1" showInputMessage="1" showErrorMessage="1" sqref="A19:D27">
      <formula1>Rate_Class</formula1>
    </dataValidation>
  </dataValidations>
  <printOptions horizontalCentered="1"/>
  <pageMargins left="0.7" right="0.7" top="0.75" bottom="0.75" header="0.3" footer="0.3"/>
  <pageSetup scale="82" fitToHeight="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App.2-W_(Resi)</vt:lpstr>
      <vt:lpstr>App.2-W_(GS&lt;50 KW)</vt:lpstr>
      <vt:lpstr>App.2-W_GS 50-999 KW</vt:lpstr>
      <vt:lpstr>App.2-W_Bill Impacts &lt;4999 KW</vt:lpstr>
      <vt:lpstr>App.2-W_Bill Impacts &gt;5000 KW</vt:lpstr>
      <vt:lpstr>App.2-W_Bill Impacts StreetLite</vt:lpstr>
      <vt:lpstr>App.2-W_Bill Impacts Sentinels</vt:lpstr>
      <vt:lpstr>App.2-W_Unmetered</vt:lpstr>
      <vt:lpstr>App. 2-Z_Tariff 2018</vt:lpstr>
      <vt:lpstr>App. 2-Z_Tariff 2019</vt:lpstr>
      <vt:lpstr>'App. 2-Z_Tariff 2018'!Print_Area</vt:lpstr>
      <vt:lpstr>'App. 2-Z_Tariff 2019'!Print_Area</vt:lpstr>
      <vt:lpstr>'App.2-W_(GS&lt;50 KW)'!Print_Area</vt:lpstr>
      <vt:lpstr>'App.2-W_(Resi)'!Print_Area</vt:lpstr>
      <vt:lpstr>'App.2-W_Bill Impacts &lt;4999 KW'!Print_Area</vt:lpstr>
      <vt:lpstr>'App.2-W_Bill Impacts &gt;5000 KW'!Print_Area</vt:lpstr>
      <vt:lpstr>'App.2-W_Bill Impacts Sentinels'!Print_Area</vt:lpstr>
      <vt:lpstr>'App.2-W_Bill Impacts StreetLite'!Print_Area</vt:lpstr>
      <vt:lpstr>'App.2-W_GS 50-999 KW'!Print_Area</vt:lpstr>
      <vt:lpstr>'App.2-W_Unmetered'!Print_Area</vt:lpstr>
      <vt:lpstr>'App. 2-Z_Tariff 2018'!Print_Titles</vt:lpstr>
      <vt:lpstr>'App. 2-Z_Tariff 2019'!Print_Titles</vt:lpstr>
      <vt:lpstr>'App.2-W_(GS&lt;50 KW)'!Print_Titles</vt:lpstr>
      <vt:lpstr>'App.2-W_(Resi)'!Print_Titles</vt:lpstr>
      <vt:lpstr>'App.2-W_Bill Impacts &lt;4999 KW'!Print_Titles</vt:lpstr>
      <vt:lpstr>'App.2-W_GS 50-999 KW'!Print_Titles</vt:lpstr>
      <vt:lpstr>'App.2-W_Unmetered'!Print_Titles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Savage</dc:creator>
  <cp:lastModifiedBy>David Savage</cp:lastModifiedBy>
  <cp:lastPrinted>2018-01-22T19:49:30Z</cp:lastPrinted>
  <dcterms:created xsi:type="dcterms:W3CDTF">2018-01-22T19:06:58Z</dcterms:created>
  <dcterms:modified xsi:type="dcterms:W3CDTF">2018-01-22T20:01:16Z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