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ank.ERA-INC\Desktop\Settlement Agreement\"/>
    </mc:Choice>
  </mc:AlternateContent>
  <bookViews>
    <workbookView xWindow="0" yWindow="0" windowWidth="18960" windowHeight="6972" tabRatio="773" firstSheet="12" activeTab="17"/>
  </bookViews>
  <sheets>
    <sheet name="Data" sheetId="1" r:id="rId1"/>
    <sheet name="Weather Data" sheetId="2" r:id="rId2"/>
    <sheet name="Employment Data" sheetId="3" r:id="rId3"/>
    <sheet name="Residential OLS model" sheetId="4" r:id="rId4"/>
    <sheet name="Residential Predicted Monthly" sheetId="5" r:id="rId5"/>
    <sheet name="GS&lt;50 OLS Model" sheetId="9" r:id="rId6"/>
    <sheet name="GS&lt;50 Predicted Monthly" sheetId="10" r:id="rId7"/>
    <sheet name="GS&gt;50 OLS Model" sheetId="12" r:id="rId8"/>
    <sheet name="GS&gt;50 Predicted Monthly" sheetId="13" r:id="rId9"/>
    <sheet name="Model Annual Summary" sheetId="11" r:id="rId10"/>
    <sheet name="Residential Normalized Monthly" sheetId="14" r:id="rId11"/>
    <sheet name="GS&lt;50 Normalized Monthly" sheetId="17" r:id="rId12"/>
    <sheet name="Connection Count" sheetId="15" r:id="rId13"/>
    <sheet name="Normalized Annual Summary" sheetId="18" r:id="rId14"/>
    <sheet name="kW Forecast" sheetId="19" r:id="rId15"/>
    <sheet name="2015-2020 DSM target" sheetId="20" r:id="rId16"/>
    <sheet name="Load Forecast Adj" sheetId="21" r:id="rId17"/>
    <sheet name="Summary Tables" sheetId="22" r:id="rId18"/>
  </sheets>
  <calcPr calcId="171027" concurrentCalc="0"/>
</workbook>
</file>

<file path=xl/calcChain.xml><?xml version="1.0" encoding="utf-8"?>
<calcChain xmlns="http://schemas.openxmlformats.org/spreadsheetml/2006/main">
  <c r="G12" i="2" l="1"/>
  <c r="G13" i="2"/>
  <c r="G14" i="2"/>
  <c r="G15" i="2"/>
  <c r="G16" i="2"/>
  <c r="G17" i="2"/>
  <c r="G18" i="2"/>
  <c r="G19" i="2"/>
  <c r="G20" i="2"/>
  <c r="G21" i="2"/>
  <c r="G27" i="2"/>
  <c r="H62" i="2"/>
  <c r="D2" i="14"/>
  <c r="D14" i="14"/>
  <c r="D26" i="14"/>
  <c r="D38" i="14"/>
  <c r="D50" i="14"/>
  <c r="D62" i="14"/>
  <c r="D74" i="14"/>
  <c r="D86" i="14"/>
  <c r="D98" i="14"/>
  <c r="D110" i="14"/>
  <c r="M110" i="14"/>
  <c r="G41" i="2"/>
  <c r="G42" i="2"/>
  <c r="G43" i="2"/>
  <c r="G44" i="2"/>
  <c r="G45" i="2"/>
  <c r="G46" i="2"/>
  <c r="G47" i="2"/>
  <c r="G48" i="2"/>
  <c r="G49" i="2"/>
  <c r="G50" i="2"/>
  <c r="G56" i="2"/>
  <c r="I62" i="2"/>
  <c r="E2" i="14"/>
  <c r="E14" i="14"/>
  <c r="E26" i="14"/>
  <c r="E38" i="14"/>
  <c r="E50" i="14"/>
  <c r="E62" i="14"/>
  <c r="E74" i="14"/>
  <c r="E86" i="14"/>
  <c r="E98" i="14"/>
  <c r="E110" i="14"/>
  <c r="N110" i="14"/>
  <c r="T110" i="14"/>
  <c r="H12" i="2"/>
  <c r="H13" i="2"/>
  <c r="H14" i="2"/>
  <c r="H15" i="2"/>
  <c r="H16" i="2"/>
  <c r="H17" i="2"/>
  <c r="H18" i="2"/>
  <c r="H19" i="2"/>
  <c r="H20" i="2"/>
  <c r="H21" i="2"/>
  <c r="H27" i="2"/>
  <c r="H63" i="2"/>
  <c r="D3" i="14"/>
  <c r="D15" i="14"/>
  <c r="D27" i="14"/>
  <c r="D39" i="14"/>
  <c r="D51" i="14"/>
  <c r="D63" i="14"/>
  <c r="D75" i="14"/>
  <c r="D87" i="14"/>
  <c r="D99" i="14"/>
  <c r="D111" i="14"/>
  <c r="M111" i="14"/>
  <c r="H41" i="2"/>
  <c r="H42" i="2"/>
  <c r="H43" i="2"/>
  <c r="H44" i="2"/>
  <c r="H45" i="2"/>
  <c r="H46" i="2"/>
  <c r="H47" i="2"/>
  <c r="H48" i="2"/>
  <c r="H49" i="2"/>
  <c r="H50" i="2"/>
  <c r="H56" i="2"/>
  <c r="I63" i="2"/>
  <c r="E3" i="14"/>
  <c r="E15" i="14"/>
  <c r="E27" i="14"/>
  <c r="E39" i="14"/>
  <c r="E51" i="14"/>
  <c r="E63" i="14"/>
  <c r="E75" i="14"/>
  <c r="E87" i="14"/>
  <c r="E99" i="14"/>
  <c r="E111" i="14"/>
  <c r="N111" i="14"/>
  <c r="T111" i="14"/>
  <c r="I12" i="2"/>
  <c r="I13" i="2"/>
  <c r="I14" i="2"/>
  <c r="I15" i="2"/>
  <c r="I16" i="2"/>
  <c r="I17" i="2"/>
  <c r="I18" i="2"/>
  <c r="I19" i="2"/>
  <c r="I20" i="2"/>
  <c r="I21" i="2"/>
  <c r="I27" i="2"/>
  <c r="H64" i="2"/>
  <c r="D4" i="14"/>
  <c r="D16" i="14"/>
  <c r="D28" i="14"/>
  <c r="D40" i="14"/>
  <c r="D52" i="14"/>
  <c r="D64" i="14"/>
  <c r="D76" i="14"/>
  <c r="D88" i="14"/>
  <c r="D100" i="14"/>
  <c r="D112" i="14"/>
  <c r="M112" i="14"/>
  <c r="I41" i="2"/>
  <c r="I42" i="2"/>
  <c r="I43" i="2"/>
  <c r="I44" i="2"/>
  <c r="I45" i="2"/>
  <c r="I46" i="2"/>
  <c r="I47" i="2"/>
  <c r="I48" i="2"/>
  <c r="I49" i="2"/>
  <c r="I50" i="2"/>
  <c r="I56" i="2"/>
  <c r="I64" i="2"/>
  <c r="E4" i="14"/>
  <c r="E16" i="14"/>
  <c r="E28" i="14"/>
  <c r="E40" i="14"/>
  <c r="E52" i="14"/>
  <c r="E64" i="14"/>
  <c r="E76" i="14"/>
  <c r="E88" i="14"/>
  <c r="E100" i="14"/>
  <c r="E112" i="14"/>
  <c r="N112" i="14"/>
  <c r="T112" i="14"/>
  <c r="J12" i="2"/>
  <c r="J13" i="2"/>
  <c r="J14" i="2"/>
  <c r="J15" i="2"/>
  <c r="J16" i="2"/>
  <c r="J17" i="2"/>
  <c r="J18" i="2"/>
  <c r="J19" i="2"/>
  <c r="J20" i="2"/>
  <c r="J21" i="2"/>
  <c r="J27" i="2"/>
  <c r="H65" i="2"/>
  <c r="D5" i="14"/>
  <c r="D17" i="14"/>
  <c r="D29" i="14"/>
  <c r="D41" i="14"/>
  <c r="D53" i="14"/>
  <c r="D65" i="14"/>
  <c r="D77" i="14"/>
  <c r="D89" i="14"/>
  <c r="D101" i="14"/>
  <c r="D113" i="14"/>
  <c r="M113" i="14"/>
  <c r="J41" i="2"/>
  <c r="J42" i="2"/>
  <c r="J43" i="2"/>
  <c r="J44" i="2"/>
  <c r="J45" i="2"/>
  <c r="J46" i="2"/>
  <c r="J47" i="2"/>
  <c r="J48" i="2"/>
  <c r="J49" i="2"/>
  <c r="J50" i="2"/>
  <c r="J56" i="2"/>
  <c r="I65" i="2"/>
  <c r="E5" i="14"/>
  <c r="E17" i="14"/>
  <c r="E29" i="14"/>
  <c r="E41" i="14"/>
  <c r="E53" i="14"/>
  <c r="E65" i="14"/>
  <c r="E77" i="14"/>
  <c r="E89" i="14"/>
  <c r="E101" i="14"/>
  <c r="E113" i="14"/>
  <c r="N113" i="14"/>
  <c r="T113" i="14"/>
  <c r="M2" i="14"/>
  <c r="N2" i="14"/>
  <c r="T2" i="14"/>
  <c r="M3" i="14"/>
  <c r="N3" i="14"/>
  <c r="T3" i="14"/>
  <c r="M4" i="14"/>
  <c r="N4" i="14"/>
  <c r="T4" i="14"/>
  <c r="M5" i="14"/>
  <c r="N5" i="14"/>
  <c r="T5" i="14"/>
  <c r="K12" i="2"/>
  <c r="K13" i="2"/>
  <c r="K14" i="2"/>
  <c r="K15" i="2"/>
  <c r="K16" i="2"/>
  <c r="K17" i="2"/>
  <c r="K18" i="2"/>
  <c r="K19" i="2"/>
  <c r="K20" i="2"/>
  <c r="K21" i="2"/>
  <c r="K27" i="2"/>
  <c r="H66" i="2"/>
  <c r="D6" i="14"/>
  <c r="M6" i="14"/>
  <c r="K41" i="2"/>
  <c r="K42" i="2"/>
  <c r="K43" i="2"/>
  <c r="K44" i="2"/>
  <c r="K45" i="2"/>
  <c r="K46" i="2"/>
  <c r="K47" i="2"/>
  <c r="K48" i="2"/>
  <c r="K49" i="2"/>
  <c r="K50" i="2"/>
  <c r="K56" i="2"/>
  <c r="I66" i="2"/>
  <c r="E6" i="14"/>
  <c r="N6" i="14"/>
  <c r="T6" i="14"/>
  <c r="L12" i="2"/>
  <c r="L13" i="2"/>
  <c r="L14" i="2"/>
  <c r="L15" i="2"/>
  <c r="L16" i="2"/>
  <c r="L17" i="2"/>
  <c r="L18" i="2"/>
  <c r="L19" i="2"/>
  <c r="L20" i="2"/>
  <c r="L21" i="2"/>
  <c r="L27" i="2"/>
  <c r="H67" i="2"/>
  <c r="D7" i="14"/>
  <c r="M7" i="14"/>
  <c r="L41" i="2"/>
  <c r="L42" i="2"/>
  <c r="L43" i="2"/>
  <c r="L44" i="2"/>
  <c r="L45" i="2"/>
  <c r="L46" i="2"/>
  <c r="L47" i="2"/>
  <c r="L48" i="2"/>
  <c r="L49" i="2"/>
  <c r="L50" i="2"/>
  <c r="L56" i="2"/>
  <c r="I67" i="2"/>
  <c r="E7" i="14"/>
  <c r="N7" i="14"/>
  <c r="T7" i="14"/>
  <c r="M12" i="2"/>
  <c r="M13" i="2"/>
  <c r="M14" i="2"/>
  <c r="M15" i="2"/>
  <c r="M16" i="2"/>
  <c r="M17" i="2"/>
  <c r="M18" i="2"/>
  <c r="M19" i="2"/>
  <c r="M20" i="2"/>
  <c r="M21" i="2"/>
  <c r="M27" i="2"/>
  <c r="H68" i="2"/>
  <c r="D8" i="14"/>
  <c r="M8" i="14"/>
  <c r="M41" i="2"/>
  <c r="M42" i="2"/>
  <c r="M43" i="2"/>
  <c r="M44" i="2"/>
  <c r="M45" i="2"/>
  <c r="M46" i="2"/>
  <c r="M47" i="2"/>
  <c r="M48" i="2"/>
  <c r="M49" i="2"/>
  <c r="M50" i="2"/>
  <c r="M56" i="2"/>
  <c r="I68" i="2"/>
  <c r="E8" i="14"/>
  <c r="N8" i="14"/>
  <c r="T8" i="14"/>
  <c r="N12" i="2"/>
  <c r="N13" i="2"/>
  <c r="N14" i="2"/>
  <c r="N15" i="2"/>
  <c r="N16" i="2"/>
  <c r="N17" i="2"/>
  <c r="N18" i="2"/>
  <c r="N19" i="2"/>
  <c r="N20" i="2"/>
  <c r="N21" i="2"/>
  <c r="N27" i="2"/>
  <c r="H69" i="2"/>
  <c r="D9" i="14"/>
  <c r="M9" i="14"/>
  <c r="N41" i="2"/>
  <c r="N42" i="2"/>
  <c r="N43" i="2"/>
  <c r="N44" i="2"/>
  <c r="N45" i="2"/>
  <c r="N46" i="2"/>
  <c r="N47" i="2"/>
  <c r="N48" i="2"/>
  <c r="N49" i="2"/>
  <c r="N50" i="2"/>
  <c r="N56" i="2"/>
  <c r="I69" i="2"/>
  <c r="E9" i="14"/>
  <c r="N9" i="14"/>
  <c r="T9" i="14"/>
  <c r="O12" i="2"/>
  <c r="O13" i="2"/>
  <c r="O14" i="2"/>
  <c r="O15" i="2"/>
  <c r="O16" i="2"/>
  <c r="O17" i="2"/>
  <c r="O18" i="2"/>
  <c r="O19" i="2"/>
  <c r="O20" i="2"/>
  <c r="O21" i="2"/>
  <c r="O27" i="2"/>
  <c r="H70" i="2"/>
  <c r="D10" i="14"/>
  <c r="M10" i="14"/>
  <c r="O41" i="2"/>
  <c r="O42" i="2"/>
  <c r="O43" i="2"/>
  <c r="O44" i="2"/>
  <c r="O45" i="2"/>
  <c r="O46" i="2"/>
  <c r="O47" i="2"/>
  <c r="O48" i="2"/>
  <c r="O49" i="2"/>
  <c r="O50" i="2"/>
  <c r="O56" i="2"/>
  <c r="I70" i="2"/>
  <c r="E10" i="14"/>
  <c r="N10" i="14"/>
  <c r="T10" i="14"/>
  <c r="P12" i="2"/>
  <c r="P13" i="2"/>
  <c r="P14" i="2"/>
  <c r="P15" i="2"/>
  <c r="P16" i="2"/>
  <c r="P17" i="2"/>
  <c r="P18" i="2"/>
  <c r="P19" i="2"/>
  <c r="P20" i="2"/>
  <c r="P21" i="2"/>
  <c r="P27" i="2"/>
  <c r="H71" i="2"/>
  <c r="D11" i="14"/>
  <c r="M11" i="14"/>
  <c r="P41" i="2"/>
  <c r="P42" i="2"/>
  <c r="P43" i="2"/>
  <c r="P44" i="2"/>
  <c r="P45" i="2"/>
  <c r="P46" i="2"/>
  <c r="P47" i="2"/>
  <c r="P48" i="2"/>
  <c r="P49" i="2"/>
  <c r="P50" i="2"/>
  <c r="P56" i="2"/>
  <c r="I71" i="2"/>
  <c r="E11" i="14"/>
  <c r="N11" i="14"/>
  <c r="T11" i="14"/>
  <c r="Q12" i="2"/>
  <c r="Q13" i="2"/>
  <c r="Q14" i="2"/>
  <c r="Q15" i="2"/>
  <c r="Q16" i="2"/>
  <c r="Q17" i="2"/>
  <c r="Q18" i="2"/>
  <c r="Q19" i="2"/>
  <c r="Q20" i="2"/>
  <c r="Q21" i="2"/>
  <c r="Q27" i="2"/>
  <c r="H72" i="2"/>
  <c r="D12" i="14"/>
  <c r="M12" i="14"/>
  <c r="Q41" i="2"/>
  <c r="Q42" i="2"/>
  <c r="Q43" i="2"/>
  <c r="Q44" i="2"/>
  <c r="Q45" i="2"/>
  <c r="Q46" i="2"/>
  <c r="Q47" i="2"/>
  <c r="Q48" i="2"/>
  <c r="Q49" i="2"/>
  <c r="Q50" i="2"/>
  <c r="Q56" i="2"/>
  <c r="I72" i="2"/>
  <c r="E12" i="14"/>
  <c r="N12" i="14"/>
  <c r="T12" i="14"/>
  <c r="R12" i="2"/>
  <c r="R13" i="2"/>
  <c r="R14" i="2"/>
  <c r="R15" i="2"/>
  <c r="R16" i="2"/>
  <c r="R17" i="2"/>
  <c r="R18" i="2"/>
  <c r="R19" i="2"/>
  <c r="R20" i="2"/>
  <c r="R21" i="2"/>
  <c r="R27" i="2"/>
  <c r="H73" i="2"/>
  <c r="D13" i="14"/>
  <c r="M13" i="14"/>
  <c r="R41" i="2"/>
  <c r="R42" i="2"/>
  <c r="R43" i="2"/>
  <c r="R44" i="2"/>
  <c r="R45" i="2"/>
  <c r="R46" i="2"/>
  <c r="R47" i="2"/>
  <c r="R48" i="2"/>
  <c r="R49" i="2"/>
  <c r="R50" i="2"/>
  <c r="R56" i="2"/>
  <c r="I73" i="2"/>
  <c r="E13" i="14"/>
  <c r="N13" i="14"/>
  <c r="T13" i="14"/>
  <c r="M14" i="14"/>
  <c r="N14" i="14"/>
  <c r="T14" i="14"/>
  <c r="M15" i="14"/>
  <c r="N15" i="14"/>
  <c r="T15" i="14"/>
  <c r="M16" i="14"/>
  <c r="N16" i="14"/>
  <c r="T16" i="14"/>
  <c r="M17" i="14"/>
  <c r="N17" i="14"/>
  <c r="T17" i="14"/>
  <c r="D18" i="14"/>
  <c r="M18" i="14"/>
  <c r="E18" i="14"/>
  <c r="N18" i="14"/>
  <c r="T18" i="14"/>
  <c r="D19" i="14"/>
  <c r="M19" i="14"/>
  <c r="E19" i="14"/>
  <c r="N19" i="14"/>
  <c r="T19" i="14"/>
  <c r="D20" i="14"/>
  <c r="M20" i="14"/>
  <c r="E20" i="14"/>
  <c r="N20" i="14"/>
  <c r="T20" i="14"/>
  <c r="D21" i="14"/>
  <c r="M21" i="14"/>
  <c r="E21" i="14"/>
  <c r="N21" i="14"/>
  <c r="T21" i="14"/>
  <c r="D22" i="14"/>
  <c r="M22" i="14"/>
  <c r="E22" i="14"/>
  <c r="N22" i="14"/>
  <c r="T22" i="14"/>
  <c r="D23" i="14"/>
  <c r="M23" i="14"/>
  <c r="E23" i="14"/>
  <c r="N23" i="14"/>
  <c r="T23" i="14"/>
  <c r="D24" i="14"/>
  <c r="M24" i="14"/>
  <c r="E24" i="14"/>
  <c r="N24" i="14"/>
  <c r="T24" i="14"/>
  <c r="D25" i="14"/>
  <c r="M25" i="14"/>
  <c r="E25" i="14"/>
  <c r="N25" i="14"/>
  <c r="T25" i="14"/>
  <c r="M26" i="14"/>
  <c r="N26" i="14"/>
  <c r="T26" i="14"/>
  <c r="M27" i="14"/>
  <c r="N27" i="14"/>
  <c r="T27" i="14"/>
  <c r="M28" i="14"/>
  <c r="N28" i="14"/>
  <c r="T28" i="14"/>
  <c r="M29" i="14"/>
  <c r="N29" i="14"/>
  <c r="T29" i="14"/>
  <c r="D30" i="14"/>
  <c r="M30" i="14"/>
  <c r="E30" i="14"/>
  <c r="N30" i="14"/>
  <c r="T30" i="14"/>
  <c r="D31" i="14"/>
  <c r="M31" i="14"/>
  <c r="E31" i="14"/>
  <c r="N31" i="14"/>
  <c r="T31" i="14"/>
  <c r="D32" i="14"/>
  <c r="M32" i="14"/>
  <c r="E32" i="14"/>
  <c r="N32" i="14"/>
  <c r="T32" i="14"/>
  <c r="D33" i="14"/>
  <c r="M33" i="14"/>
  <c r="E33" i="14"/>
  <c r="N33" i="14"/>
  <c r="T33" i="14"/>
  <c r="D34" i="14"/>
  <c r="M34" i="14"/>
  <c r="E34" i="14"/>
  <c r="N34" i="14"/>
  <c r="T34" i="14"/>
  <c r="D35" i="14"/>
  <c r="M35" i="14"/>
  <c r="E35" i="14"/>
  <c r="N35" i="14"/>
  <c r="T35" i="14"/>
  <c r="D36" i="14"/>
  <c r="M36" i="14"/>
  <c r="E36" i="14"/>
  <c r="N36" i="14"/>
  <c r="T36" i="14"/>
  <c r="D37" i="14"/>
  <c r="M37" i="14"/>
  <c r="E37" i="14"/>
  <c r="N37" i="14"/>
  <c r="T37" i="14"/>
  <c r="M38" i="14"/>
  <c r="N38" i="14"/>
  <c r="T38" i="14"/>
  <c r="M39" i="14"/>
  <c r="N39" i="14"/>
  <c r="T39" i="14"/>
  <c r="M40" i="14"/>
  <c r="N40" i="14"/>
  <c r="T40" i="14"/>
  <c r="M41" i="14"/>
  <c r="N41" i="14"/>
  <c r="T41" i="14"/>
  <c r="D42" i="14"/>
  <c r="M42" i="14"/>
  <c r="E42" i="14"/>
  <c r="N42" i="14"/>
  <c r="T42" i="14"/>
  <c r="D43" i="14"/>
  <c r="M43" i="14"/>
  <c r="E43" i="14"/>
  <c r="N43" i="14"/>
  <c r="T43" i="14"/>
  <c r="D44" i="14"/>
  <c r="M44" i="14"/>
  <c r="E44" i="14"/>
  <c r="N44" i="14"/>
  <c r="T44" i="14"/>
  <c r="D45" i="14"/>
  <c r="M45" i="14"/>
  <c r="E45" i="14"/>
  <c r="N45" i="14"/>
  <c r="T45" i="14"/>
  <c r="D46" i="14"/>
  <c r="M46" i="14"/>
  <c r="E46" i="14"/>
  <c r="N46" i="14"/>
  <c r="T46" i="14"/>
  <c r="D47" i="14"/>
  <c r="M47" i="14"/>
  <c r="E47" i="14"/>
  <c r="N47" i="14"/>
  <c r="T47" i="14"/>
  <c r="D48" i="14"/>
  <c r="M48" i="14"/>
  <c r="E48" i="14"/>
  <c r="N48" i="14"/>
  <c r="T48" i="14"/>
  <c r="D49" i="14"/>
  <c r="M49" i="14"/>
  <c r="E49" i="14"/>
  <c r="N49" i="14"/>
  <c r="T49" i="14"/>
  <c r="M50" i="14"/>
  <c r="N50" i="14"/>
  <c r="T50" i="14"/>
  <c r="M51" i="14"/>
  <c r="N51" i="14"/>
  <c r="T51" i="14"/>
  <c r="M52" i="14"/>
  <c r="N52" i="14"/>
  <c r="T52" i="14"/>
  <c r="M53" i="14"/>
  <c r="N53" i="14"/>
  <c r="T53" i="14"/>
  <c r="D54" i="14"/>
  <c r="M54" i="14"/>
  <c r="E54" i="14"/>
  <c r="N54" i="14"/>
  <c r="T54" i="14"/>
  <c r="D55" i="14"/>
  <c r="M55" i="14"/>
  <c r="E55" i="14"/>
  <c r="N55" i="14"/>
  <c r="T55" i="14"/>
  <c r="D56" i="14"/>
  <c r="M56" i="14"/>
  <c r="E56" i="14"/>
  <c r="N56" i="14"/>
  <c r="T56" i="14"/>
  <c r="D57" i="14"/>
  <c r="M57" i="14"/>
  <c r="E57" i="14"/>
  <c r="N57" i="14"/>
  <c r="T57" i="14"/>
  <c r="D58" i="14"/>
  <c r="M58" i="14"/>
  <c r="E58" i="14"/>
  <c r="N58" i="14"/>
  <c r="T58" i="14"/>
  <c r="D59" i="14"/>
  <c r="M59" i="14"/>
  <c r="E59" i="14"/>
  <c r="N59" i="14"/>
  <c r="T59" i="14"/>
  <c r="D60" i="14"/>
  <c r="M60" i="14"/>
  <c r="E60" i="14"/>
  <c r="N60" i="14"/>
  <c r="T60" i="14"/>
  <c r="D61" i="14"/>
  <c r="M61" i="14"/>
  <c r="E61" i="14"/>
  <c r="N61" i="14"/>
  <c r="T61" i="14"/>
  <c r="M62" i="14"/>
  <c r="N62" i="14"/>
  <c r="T62" i="14"/>
  <c r="M63" i="14"/>
  <c r="N63" i="14"/>
  <c r="T63" i="14"/>
  <c r="M64" i="14"/>
  <c r="N64" i="14"/>
  <c r="T64" i="14"/>
  <c r="M65" i="14"/>
  <c r="N65" i="14"/>
  <c r="T65" i="14"/>
  <c r="D66" i="14"/>
  <c r="M66" i="14"/>
  <c r="E66" i="14"/>
  <c r="N66" i="14"/>
  <c r="T66" i="14"/>
  <c r="D67" i="14"/>
  <c r="M67" i="14"/>
  <c r="E67" i="14"/>
  <c r="N67" i="14"/>
  <c r="T67" i="14"/>
  <c r="D68" i="14"/>
  <c r="M68" i="14"/>
  <c r="E68" i="14"/>
  <c r="N68" i="14"/>
  <c r="T68" i="14"/>
  <c r="D69" i="14"/>
  <c r="M69" i="14"/>
  <c r="E69" i="14"/>
  <c r="N69" i="14"/>
  <c r="T69" i="14"/>
  <c r="D70" i="14"/>
  <c r="M70" i="14"/>
  <c r="E70" i="14"/>
  <c r="N70" i="14"/>
  <c r="T70" i="14"/>
  <c r="D71" i="14"/>
  <c r="M71" i="14"/>
  <c r="E71" i="14"/>
  <c r="N71" i="14"/>
  <c r="T71" i="14"/>
  <c r="D72" i="14"/>
  <c r="M72" i="14"/>
  <c r="E72" i="14"/>
  <c r="N72" i="14"/>
  <c r="T72" i="14"/>
  <c r="D73" i="14"/>
  <c r="M73" i="14"/>
  <c r="E73" i="14"/>
  <c r="N73" i="14"/>
  <c r="T73" i="14"/>
  <c r="M74" i="14"/>
  <c r="N74" i="14"/>
  <c r="T74" i="14"/>
  <c r="M75" i="14"/>
  <c r="N75" i="14"/>
  <c r="T75" i="14"/>
  <c r="M76" i="14"/>
  <c r="N76" i="14"/>
  <c r="T76" i="14"/>
  <c r="M77" i="14"/>
  <c r="N77" i="14"/>
  <c r="T77" i="14"/>
  <c r="D78" i="14"/>
  <c r="M78" i="14"/>
  <c r="E78" i="14"/>
  <c r="N78" i="14"/>
  <c r="T78" i="14"/>
  <c r="D79" i="14"/>
  <c r="M79" i="14"/>
  <c r="E79" i="14"/>
  <c r="N79" i="14"/>
  <c r="T79" i="14"/>
  <c r="D80" i="14"/>
  <c r="M80" i="14"/>
  <c r="E80" i="14"/>
  <c r="N80" i="14"/>
  <c r="T80" i="14"/>
  <c r="D81" i="14"/>
  <c r="M81" i="14"/>
  <c r="E81" i="14"/>
  <c r="N81" i="14"/>
  <c r="T81" i="14"/>
  <c r="D82" i="14"/>
  <c r="M82" i="14"/>
  <c r="E82" i="14"/>
  <c r="N82" i="14"/>
  <c r="T82" i="14"/>
  <c r="D83" i="14"/>
  <c r="M83" i="14"/>
  <c r="E83" i="14"/>
  <c r="N83" i="14"/>
  <c r="T83" i="14"/>
  <c r="D84" i="14"/>
  <c r="M84" i="14"/>
  <c r="E84" i="14"/>
  <c r="N84" i="14"/>
  <c r="T84" i="14"/>
  <c r="D85" i="14"/>
  <c r="M85" i="14"/>
  <c r="E85" i="14"/>
  <c r="N85" i="14"/>
  <c r="T85" i="14"/>
  <c r="M86" i="14"/>
  <c r="N86" i="14"/>
  <c r="T86" i="14"/>
  <c r="M87" i="14"/>
  <c r="N87" i="14"/>
  <c r="T87" i="14"/>
  <c r="M88" i="14"/>
  <c r="N88" i="14"/>
  <c r="T88" i="14"/>
  <c r="M89" i="14"/>
  <c r="N89" i="14"/>
  <c r="T89" i="14"/>
  <c r="D90" i="14"/>
  <c r="M90" i="14"/>
  <c r="E90" i="14"/>
  <c r="N90" i="14"/>
  <c r="T90" i="14"/>
  <c r="D91" i="14"/>
  <c r="M91" i="14"/>
  <c r="E91" i="14"/>
  <c r="N91" i="14"/>
  <c r="T91" i="14"/>
  <c r="D92" i="14"/>
  <c r="M92" i="14"/>
  <c r="E92" i="14"/>
  <c r="N92" i="14"/>
  <c r="T92" i="14"/>
  <c r="D93" i="14"/>
  <c r="M93" i="14"/>
  <c r="E93" i="14"/>
  <c r="N93" i="14"/>
  <c r="T93" i="14"/>
  <c r="D94" i="14"/>
  <c r="M94" i="14"/>
  <c r="E94" i="14"/>
  <c r="N94" i="14"/>
  <c r="T94" i="14"/>
  <c r="D95" i="14"/>
  <c r="M95" i="14"/>
  <c r="E95" i="14"/>
  <c r="N95" i="14"/>
  <c r="T95" i="14"/>
  <c r="D96" i="14"/>
  <c r="M96" i="14"/>
  <c r="E96" i="14"/>
  <c r="N96" i="14"/>
  <c r="T96" i="14"/>
  <c r="D97" i="14"/>
  <c r="M97" i="14"/>
  <c r="E97" i="14"/>
  <c r="N97" i="14"/>
  <c r="T97" i="14"/>
  <c r="M98" i="14"/>
  <c r="N98" i="14"/>
  <c r="T98" i="14"/>
  <c r="M99" i="14"/>
  <c r="N99" i="14"/>
  <c r="T99" i="14"/>
  <c r="M100" i="14"/>
  <c r="N100" i="14"/>
  <c r="T100" i="14"/>
  <c r="M101" i="14"/>
  <c r="N101" i="14"/>
  <c r="T101" i="14"/>
  <c r="D102" i="14"/>
  <c r="M102" i="14"/>
  <c r="E102" i="14"/>
  <c r="N102" i="14"/>
  <c r="T102" i="14"/>
  <c r="D103" i="14"/>
  <c r="M103" i="14"/>
  <c r="E103" i="14"/>
  <c r="N103" i="14"/>
  <c r="T103" i="14"/>
  <c r="D104" i="14"/>
  <c r="M104" i="14"/>
  <c r="E104" i="14"/>
  <c r="N104" i="14"/>
  <c r="T104" i="14"/>
  <c r="D105" i="14"/>
  <c r="M105" i="14"/>
  <c r="E105" i="14"/>
  <c r="N105" i="14"/>
  <c r="T105" i="14"/>
  <c r="D106" i="14"/>
  <c r="M106" i="14"/>
  <c r="E106" i="14"/>
  <c r="N106" i="14"/>
  <c r="T106" i="14"/>
  <c r="D107" i="14"/>
  <c r="M107" i="14"/>
  <c r="E107" i="14"/>
  <c r="N107" i="14"/>
  <c r="T107" i="14"/>
  <c r="D108" i="14"/>
  <c r="M108" i="14"/>
  <c r="E108" i="14"/>
  <c r="N108" i="14"/>
  <c r="T108" i="14"/>
  <c r="D109" i="14"/>
  <c r="M109" i="14"/>
  <c r="E109" i="14"/>
  <c r="N109" i="14"/>
  <c r="T109" i="14"/>
  <c r="D114" i="14"/>
  <c r="M114" i="14"/>
  <c r="E114" i="14"/>
  <c r="N114" i="14"/>
  <c r="T114" i="14"/>
  <c r="D115" i="14"/>
  <c r="M115" i="14"/>
  <c r="E115" i="14"/>
  <c r="N115" i="14"/>
  <c r="T115" i="14"/>
  <c r="D116" i="14"/>
  <c r="M116" i="14"/>
  <c r="E116" i="14"/>
  <c r="N116" i="14"/>
  <c r="T116" i="14"/>
  <c r="D117" i="14"/>
  <c r="M117" i="14"/>
  <c r="E117" i="14"/>
  <c r="N117" i="14"/>
  <c r="T117" i="14"/>
  <c r="D118" i="14"/>
  <c r="M118" i="14"/>
  <c r="E118" i="14"/>
  <c r="N118" i="14"/>
  <c r="T118" i="14"/>
  <c r="D119" i="14"/>
  <c r="M119" i="14"/>
  <c r="E119" i="14"/>
  <c r="N119" i="14"/>
  <c r="T119" i="14"/>
  <c r="D120" i="14"/>
  <c r="M120" i="14"/>
  <c r="E120" i="14"/>
  <c r="N120" i="14"/>
  <c r="T120" i="14"/>
  <c r="D121" i="14"/>
  <c r="M121" i="14"/>
  <c r="E121" i="14"/>
  <c r="N121" i="14"/>
  <c r="T121" i="14"/>
  <c r="E13" i="18"/>
  <c r="G3" i="22"/>
  <c r="L8" i="22"/>
  <c r="G5" i="22"/>
  <c r="F5" i="22"/>
  <c r="E5" i="22"/>
  <c r="C12" i="19"/>
  <c r="C11" i="19"/>
  <c r="O11" i="18"/>
  <c r="O10" i="18"/>
  <c r="P12" i="18"/>
  <c r="Q11" i="18"/>
  <c r="Q10" i="18"/>
  <c r="Q9" i="18"/>
  <c r="Q8" i="18"/>
  <c r="Q7" i="18"/>
  <c r="Q6" i="18"/>
  <c r="Q5" i="18"/>
  <c r="P11" i="18"/>
  <c r="P10" i="18"/>
  <c r="P9" i="18"/>
  <c r="P8" i="18"/>
  <c r="P7" i="18"/>
  <c r="P6" i="18"/>
  <c r="P5" i="18"/>
  <c r="P4" i="18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L97" i="1"/>
  <c r="L96" i="1"/>
  <c r="L95" i="1"/>
  <c r="L94" i="1"/>
  <c r="L93" i="1"/>
  <c r="L92" i="1"/>
  <c r="L91" i="1"/>
  <c r="L90" i="1"/>
  <c r="L89" i="1"/>
  <c r="L88" i="1"/>
  <c r="L87" i="1"/>
  <c r="L86" i="1"/>
  <c r="N37" i="22"/>
  <c r="M37" i="22"/>
  <c r="L37" i="22"/>
  <c r="K37" i="22"/>
  <c r="O37" i="22"/>
  <c r="N36" i="22"/>
  <c r="O36" i="22"/>
  <c r="M36" i="22"/>
  <c r="L36" i="22"/>
  <c r="K36" i="22"/>
  <c r="N34" i="22"/>
  <c r="M34" i="22"/>
  <c r="L34" i="22"/>
  <c r="K34" i="22"/>
  <c r="N33" i="22"/>
  <c r="M33" i="22"/>
  <c r="L33" i="22"/>
  <c r="K33" i="22"/>
  <c r="N35" i="22"/>
  <c r="M35" i="22"/>
  <c r="L35" i="22"/>
  <c r="K35" i="22"/>
  <c r="J37" i="22"/>
  <c r="J34" i="22"/>
  <c r="O34" i="22"/>
  <c r="J33" i="22"/>
  <c r="O33" i="22"/>
  <c r="J35" i="22"/>
  <c r="O35" i="22"/>
  <c r="J36" i="22"/>
  <c r="K18" i="22"/>
  <c r="K16" i="22"/>
  <c r="K15" i="22"/>
  <c r="K14" i="22"/>
  <c r="K17" i="22"/>
  <c r="J16" i="22"/>
  <c r="L16" i="22"/>
  <c r="J15" i="22"/>
  <c r="J14" i="22"/>
  <c r="J18" i="22"/>
  <c r="L18" i="22"/>
  <c r="J17" i="22"/>
  <c r="L15" i="22"/>
  <c r="L14" i="22"/>
  <c r="L17" i="22"/>
  <c r="D15" i="20"/>
  <c r="I25" i="20"/>
  <c r="I27" i="20"/>
  <c r="K27" i="20"/>
  <c r="J27" i="20"/>
  <c r="G15" i="20"/>
  <c r="F15" i="20"/>
  <c r="E15" i="20"/>
  <c r="D25" i="20"/>
  <c r="C21" i="20"/>
  <c r="B20" i="20"/>
  <c r="B19" i="20"/>
  <c r="B18" i="20"/>
  <c r="B17" i="20"/>
  <c r="H16" i="20"/>
  <c r="H17" i="20"/>
  <c r="B16" i="20"/>
  <c r="B15" i="20"/>
  <c r="G16" i="20"/>
  <c r="F16" i="20"/>
  <c r="E16" i="20"/>
  <c r="E25" i="20"/>
  <c r="G17" i="20"/>
  <c r="H18" i="20"/>
  <c r="W13" i="15"/>
  <c r="W14" i="15"/>
  <c r="M39" i="22"/>
  <c r="M38" i="22"/>
  <c r="G18" i="20"/>
  <c r="H19" i="20"/>
  <c r="F17" i="20"/>
  <c r="D16" i="20"/>
  <c r="D37" i="22"/>
  <c r="D36" i="22"/>
  <c r="D35" i="22"/>
  <c r="D34" i="22"/>
  <c r="D33" i="22"/>
  <c r="C36" i="22"/>
  <c r="C35" i="22"/>
  <c r="C34" i="22"/>
  <c r="C33" i="22"/>
  <c r="C22" i="22"/>
  <c r="C21" i="22"/>
  <c r="N11" i="15"/>
  <c r="I11" i="15"/>
  <c r="J11" i="15"/>
  <c r="D11" i="15"/>
  <c r="E11" i="15"/>
  <c r="B119" i="17"/>
  <c r="L118" i="17"/>
  <c r="B118" i="17"/>
  <c r="L117" i="17"/>
  <c r="B117" i="17"/>
  <c r="L116" i="17"/>
  <c r="B116" i="17"/>
  <c r="L115" i="17"/>
  <c r="B115" i="17"/>
  <c r="L114" i="17"/>
  <c r="B114" i="17"/>
  <c r="L113" i="17"/>
  <c r="B113" i="17"/>
  <c r="L112" i="17"/>
  <c r="B112" i="17"/>
  <c r="L111" i="17"/>
  <c r="B111" i="17"/>
  <c r="L110" i="17"/>
  <c r="B110" i="17"/>
  <c r="G11" i="17"/>
  <c r="M11" i="17"/>
  <c r="F11" i="17"/>
  <c r="L11" i="17"/>
  <c r="A11" i="17"/>
  <c r="B119" i="14"/>
  <c r="B118" i="14"/>
  <c r="B117" i="14"/>
  <c r="B116" i="14"/>
  <c r="B115" i="14"/>
  <c r="B114" i="14"/>
  <c r="B113" i="14"/>
  <c r="B112" i="14"/>
  <c r="B111" i="14"/>
  <c r="B110" i="14"/>
  <c r="J11" i="14"/>
  <c r="S11" i="14"/>
  <c r="I11" i="14"/>
  <c r="R11" i="14"/>
  <c r="H11" i="14"/>
  <c r="Q11" i="14"/>
  <c r="G11" i="14"/>
  <c r="P11" i="14"/>
  <c r="A11" i="14"/>
  <c r="P90" i="13"/>
  <c r="P89" i="13"/>
  <c r="P88" i="13"/>
  <c r="P87" i="13"/>
  <c r="P86" i="13"/>
  <c r="P85" i="13"/>
  <c r="P84" i="13"/>
  <c r="P83" i="13"/>
  <c r="P82" i="13"/>
  <c r="P81" i="13"/>
  <c r="P80" i="13"/>
  <c r="P79" i="13"/>
  <c r="P78" i="13"/>
  <c r="P77" i="13"/>
  <c r="P76" i="13"/>
  <c r="P75" i="13"/>
  <c r="P74" i="13"/>
  <c r="P73" i="13"/>
  <c r="P72" i="13"/>
  <c r="P71" i="13"/>
  <c r="P70" i="13"/>
  <c r="P69" i="13"/>
  <c r="P68" i="13"/>
  <c r="P67" i="13"/>
  <c r="P66" i="13"/>
  <c r="P65" i="13"/>
  <c r="P64" i="13"/>
  <c r="P63" i="13"/>
  <c r="P62" i="13"/>
  <c r="P61" i="13"/>
  <c r="P60" i="13"/>
  <c r="P59" i="13"/>
  <c r="P58" i="13"/>
  <c r="P57" i="13"/>
  <c r="P56" i="13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O11" i="13"/>
  <c r="N11" i="13"/>
  <c r="M11" i="13"/>
  <c r="D11" i="13"/>
  <c r="L11" i="13"/>
  <c r="C11" i="13"/>
  <c r="K11" i="13"/>
  <c r="A11" i="13"/>
  <c r="P10" i="13"/>
  <c r="P9" i="13"/>
  <c r="P8" i="13"/>
  <c r="P7" i="13"/>
  <c r="P6" i="13"/>
  <c r="P5" i="13"/>
  <c r="P4" i="13"/>
  <c r="P3" i="13"/>
  <c r="P2" i="13"/>
  <c r="G11" i="10"/>
  <c r="M11" i="10"/>
  <c r="F11" i="10"/>
  <c r="L11" i="10"/>
  <c r="E11" i="10"/>
  <c r="K11" i="10"/>
  <c r="D11" i="10"/>
  <c r="J11" i="10"/>
  <c r="A11" i="10"/>
  <c r="J11" i="5"/>
  <c r="S11" i="5"/>
  <c r="I11" i="5"/>
  <c r="R11" i="5"/>
  <c r="H11" i="5"/>
  <c r="Q11" i="5"/>
  <c r="G11" i="5"/>
  <c r="P11" i="5"/>
  <c r="E11" i="5"/>
  <c r="N11" i="5"/>
  <c r="D11" i="5"/>
  <c r="M11" i="5"/>
  <c r="A11" i="5"/>
  <c r="D200" i="2"/>
  <c r="W59" i="1"/>
  <c r="T56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B11" i="1"/>
  <c r="R10" i="1"/>
  <c r="P10" i="1"/>
  <c r="I10" i="1"/>
  <c r="G10" i="1"/>
  <c r="E10" i="1"/>
  <c r="P97" i="13"/>
  <c r="P96" i="13"/>
  <c r="P95" i="13"/>
  <c r="P94" i="13"/>
  <c r="P93" i="13"/>
  <c r="P92" i="13"/>
  <c r="P91" i="13"/>
  <c r="L119" i="17"/>
  <c r="X12" i="15"/>
  <c r="S12" i="15"/>
  <c r="S13" i="15"/>
  <c r="N12" i="15"/>
  <c r="I12" i="15"/>
  <c r="D12" i="15"/>
  <c r="X11" i="15"/>
  <c r="Y11" i="15"/>
  <c r="S11" i="15"/>
  <c r="T11" i="15"/>
  <c r="O11" i="15"/>
  <c r="C37" i="22"/>
  <c r="D22" i="22"/>
  <c r="D21" i="22"/>
  <c r="F24" i="20"/>
  <c r="E24" i="20"/>
  <c r="D24" i="20"/>
  <c r="H20" i="20"/>
  <c r="G19" i="20"/>
  <c r="E17" i="20"/>
  <c r="F25" i="20"/>
  <c r="F18" i="20"/>
  <c r="I16" i="20"/>
  <c r="H21" i="20"/>
  <c r="B11" i="14"/>
  <c r="B11" i="5"/>
  <c r="B11" i="10"/>
  <c r="B11" i="17"/>
  <c r="C38" i="22"/>
  <c r="D38" i="22"/>
  <c r="C23" i="22"/>
  <c r="D23" i="22"/>
  <c r="I18" i="20"/>
  <c r="I19" i="20"/>
  <c r="I17" i="20"/>
  <c r="I20" i="20"/>
  <c r="J16" i="19"/>
  <c r="E22" i="22"/>
  <c r="K19" i="22"/>
  <c r="J17" i="19"/>
  <c r="L121" i="14"/>
  <c r="B121" i="14"/>
  <c r="L120" i="14"/>
  <c r="B120" i="14"/>
  <c r="L119" i="14"/>
  <c r="L118" i="14"/>
  <c r="L117" i="14"/>
  <c r="L116" i="14"/>
  <c r="L115" i="14"/>
  <c r="L114" i="14"/>
  <c r="L113" i="14"/>
  <c r="L112" i="14"/>
  <c r="L111" i="14"/>
  <c r="L110" i="14"/>
  <c r="L109" i="14"/>
  <c r="B109" i="14"/>
  <c r="L108" i="14"/>
  <c r="B108" i="14"/>
  <c r="L107" i="14"/>
  <c r="B107" i="14"/>
  <c r="L106" i="14"/>
  <c r="B106" i="14"/>
  <c r="L105" i="14"/>
  <c r="B105" i="14"/>
  <c r="L104" i="14"/>
  <c r="B104" i="14"/>
  <c r="L103" i="14"/>
  <c r="B103" i="14"/>
  <c r="L102" i="14"/>
  <c r="B102" i="14"/>
  <c r="L101" i="14"/>
  <c r="B101" i="14"/>
  <c r="L100" i="14"/>
  <c r="B100" i="14"/>
  <c r="L99" i="14"/>
  <c r="B99" i="14"/>
  <c r="L98" i="14"/>
  <c r="B98" i="14"/>
  <c r="L121" i="17"/>
  <c r="I121" i="17"/>
  <c r="L120" i="17"/>
  <c r="I120" i="17"/>
  <c r="I119" i="17"/>
  <c r="I118" i="17"/>
  <c r="I117" i="17"/>
  <c r="I116" i="17"/>
  <c r="I115" i="17"/>
  <c r="I114" i="17"/>
  <c r="I113" i="17"/>
  <c r="I112" i="17"/>
  <c r="I111" i="17"/>
  <c r="I110" i="17"/>
  <c r="L109" i="17"/>
  <c r="I109" i="17"/>
  <c r="L108" i="17"/>
  <c r="I108" i="17"/>
  <c r="L107" i="17"/>
  <c r="I107" i="17"/>
  <c r="L106" i="17"/>
  <c r="I106" i="17"/>
  <c r="L105" i="17"/>
  <c r="I105" i="17"/>
  <c r="L104" i="17"/>
  <c r="I104" i="17"/>
  <c r="L103" i="17"/>
  <c r="I103" i="17"/>
  <c r="L102" i="17"/>
  <c r="I102" i="17"/>
  <c r="L101" i="17"/>
  <c r="I101" i="17"/>
  <c r="L100" i="17"/>
  <c r="I100" i="17"/>
  <c r="L99" i="17"/>
  <c r="I99" i="17"/>
  <c r="L98" i="17"/>
  <c r="I98" i="17"/>
  <c r="B121" i="17"/>
  <c r="B12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I97" i="17"/>
  <c r="F97" i="17"/>
  <c r="L97" i="17"/>
  <c r="C97" i="17"/>
  <c r="A97" i="17"/>
  <c r="I96" i="17"/>
  <c r="F96" i="17"/>
  <c r="L96" i="17"/>
  <c r="A96" i="17"/>
  <c r="I95" i="17"/>
  <c r="F95" i="17"/>
  <c r="L95" i="17"/>
  <c r="A95" i="17"/>
  <c r="I94" i="17"/>
  <c r="F94" i="17"/>
  <c r="L94" i="17"/>
  <c r="A94" i="17"/>
  <c r="I93" i="17"/>
  <c r="F93" i="17"/>
  <c r="L93" i="17"/>
  <c r="A93" i="17"/>
  <c r="I92" i="17"/>
  <c r="F92" i="17"/>
  <c r="L92" i="17"/>
  <c r="A92" i="17"/>
  <c r="I91" i="17"/>
  <c r="F91" i="17"/>
  <c r="L91" i="17"/>
  <c r="A91" i="17"/>
  <c r="I90" i="17"/>
  <c r="F90" i="17"/>
  <c r="L90" i="17"/>
  <c r="A90" i="17"/>
  <c r="I89" i="17"/>
  <c r="F89" i="17"/>
  <c r="L89" i="17"/>
  <c r="A89" i="17"/>
  <c r="I88" i="17"/>
  <c r="F88" i="17"/>
  <c r="L88" i="17"/>
  <c r="A88" i="17"/>
  <c r="I87" i="17"/>
  <c r="F87" i="17"/>
  <c r="L87" i="17"/>
  <c r="A87" i="17"/>
  <c r="I86" i="17"/>
  <c r="F86" i="17"/>
  <c r="L86" i="17"/>
  <c r="A86" i="17"/>
  <c r="I85" i="17"/>
  <c r="F85" i="17"/>
  <c r="L85" i="17"/>
  <c r="A85" i="17"/>
  <c r="I84" i="17"/>
  <c r="F84" i="17"/>
  <c r="L84" i="17"/>
  <c r="A84" i="17"/>
  <c r="I83" i="17"/>
  <c r="F83" i="17"/>
  <c r="L83" i="17"/>
  <c r="A83" i="17"/>
  <c r="I82" i="17"/>
  <c r="F82" i="17"/>
  <c r="L82" i="17"/>
  <c r="A82" i="17"/>
  <c r="I81" i="17"/>
  <c r="F81" i="17"/>
  <c r="L81" i="17"/>
  <c r="A81" i="17"/>
  <c r="I80" i="17"/>
  <c r="F80" i="17"/>
  <c r="L80" i="17"/>
  <c r="A80" i="17"/>
  <c r="I79" i="17"/>
  <c r="F79" i="17"/>
  <c r="L79" i="17"/>
  <c r="A79" i="17"/>
  <c r="I78" i="17"/>
  <c r="F78" i="17"/>
  <c r="L78" i="17"/>
  <c r="A78" i="17"/>
  <c r="I77" i="17"/>
  <c r="F77" i="17"/>
  <c r="L77" i="17"/>
  <c r="A77" i="17"/>
  <c r="I76" i="17"/>
  <c r="F76" i="17"/>
  <c r="L76" i="17"/>
  <c r="A76" i="17"/>
  <c r="I75" i="17"/>
  <c r="F75" i="17"/>
  <c r="L75" i="17"/>
  <c r="A75" i="17"/>
  <c r="I74" i="17"/>
  <c r="F74" i="17"/>
  <c r="L74" i="17"/>
  <c r="A74" i="17"/>
  <c r="I73" i="17"/>
  <c r="F73" i="17"/>
  <c r="L73" i="17"/>
  <c r="A73" i="17"/>
  <c r="I72" i="17"/>
  <c r="F72" i="17"/>
  <c r="L72" i="17"/>
  <c r="A72" i="17"/>
  <c r="I71" i="17"/>
  <c r="F71" i="17"/>
  <c r="L71" i="17"/>
  <c r="A71" i="17"/>
  <c r="I70" i="17"/>
  <c r="F70" i="17"/>
  <c r="L70" i="17"/>
  <c r="A70" i="17"/>
  <c r="I69" i="17"/>
  <c r="F69" i="17"/>
  <c r="L69" i="17"/>
  <c r="A69" i="17"/>
  <c r="I68" i="17"/>
  <c r="F68" i="17"/>
  <c r="L68" i="17"/>
  <c r="A68" i="17"/>
  <c r="I67" i="17"/>
  <c r="F67" i="17"/>
  <c r="L67" i="17"/>
  <c r="A67" i="17"/>
  <c r="I66" i="17"/>
  <c r="F66" i="17"/>
  <c r="L66" i="17"/>
  <c r="A66" i="17"/>
  <c r="I65" i="17"/>
  <c r="F65" i="17"/>
  <c r="L65" i="17"/>
  <c r="A65" i="17"/>
  <c r="I64" i="17"/>
  <c r="F64" i="17"/>
  <c r="L64" i="17"/>
  <c r="A64" i="17"/>
  <c r="I63" i="17"/>
  <c r="F63" i="17"/>
  <c r="L63" i="17"/>
  <c r="A63" i="17"/>
  <c r="I62" i="17"/>
  <c r="F62" i="17"/>
  <c r="L62" i="17"/>
  <c r="A62" i="17"/>
  <c r="I61" i="17"/>
  <c r="F61" i="17"/>
  <c r="L61" i="17"/>
  <c r="A61" i="17"/>
  <c r="I60" i="17"/>
  <c r="F60" i="17"/>
  <c r="L60" i="17"/>
  <c r="A60" i="17"/>
  <c r="I59" i="17"/>
  <c r="F59" i="17"/>
  <c r="L59" i="17"/>
  <c r="A59" i="17"/>
  <c r="I58" i="17"/>
  <c r="F58" i="17"/>
  <c r="L58" i="17"/>
  <c r="A58" i="17"/>
  <c r="I57" i="17"/>
  <c r="F57" i="17"/>
  <c r="L57" i="17"/>
  <c r="A57" i="17"/>
  <c r="I56" i="17"/>
  <c r="F56" i="17"/>
  <c r="L56" i="17"/>
  <c r="A56" i="17"/>
  <c r="I55" i="17"/>
  <c r="F55" i="17"/>
  <c r="L55" i="17"/>
  <c r="A55" i="17"/>
  <c r="I54" i="17"/>
  <c r="F54" i="17"/>
  <c r="L54" i="17"/>
  <c r="A54" i="17"/>
  <c r="I53" i="17"/>
  <c r="F53" i="17"/>
  <c r="L53" i="17"/>
  <c r="A53" i="17"/>
  <c r="I52" i="17"/>
  <c r="F52" i="17"/>
  <c r="L52" i="17"/>
  <c r="A52" i="17"/>
  <c r="I51" i="17"/>
  <c r="F51" i="17"/>
  <c r="L51" i="17"/>
  <c r="A51" i="17"/>
  <c r="I50" i="17"/>
  <c r="F50" i="17"/>
  <c r="L50" i="17"/>
  <c r="A50" i="17"/>
  <c r="I49" i="17"/>
  <c r="F49" i="17"/>
  <c r="L49" i="17"/>
  <c r="C49" i="17"/>
  <c r="A49" i="17"/>
  <c r="I48" i="17"/>
  <c r="F48" i="17"/>
  <c r="L48" i="17"/>
  <c r="A48" i="17"/>
  <c r="I47" i="17"/>
  <c r="F47" i="17"/>
  <c r="L47" i="17"/>
  <c r="A47" i="17"/>
  <c r="I46" i="17"/>
  <c r="F46" i="17"/>
  <c r="L46" i="17"/>
  <c r="A46" i="17"/>
  <c r="I45" i="17"/>
  <c r="F45" i="17"/>
  <c r="L45" i="17"/>
  <c r="A45" i="17"/>
  <c r="I44" i="17"/>
  <c r="F44" i="17"/>
  <c r="L44" i="17"/>
  <c r="A44" i="17"/>
  <c r="I43" i="17"/>
  <c r="F43" i="17"/>
  <c r="L43" i="17"/>
  <c r="A43" i="17"/>
  <c r="I42" i="17"/>
  <c r="F42" i="17"/>
  <c r="L42" i="17"/>
  <c r="A42" i="17"/>
  <c r="I41" i="17"/>
  <c r="F41" i="17"/>
  <c r="L41" i="17"/>
  <c r="A41" i="17"/>
  <c r="I40" i="17"/>
  <c r="F40" i="17"/>
  <c r="L40" i="17"/>
  <c r="A40" i="17"/>
  <c r="I39" i="17"/>
  <c r="F39" i="17"/>
  <c r="L39" i="17"/>
  <c r="A39" i="17"/>
  <c r="I38" i="17"/>
  <c r="F38" i="17"/>
  <c r="L38" i="17"/>
  <c r="A38" i="17"/>
  <c r="I37" i="17"/>
  <c r="F37" i="17"/>
  <c r="L37" i="17"/>
  <c r="A37" i="17"/>
  <c r="I36" i="17"/>
  <c r="F36" i="17"/>
  <c r="L36" i="17"/>
  <c r="A36" i="17"/>
  <c r="I35" i="17"/>
  <c r="F35" i="17"/>
  <c r="L35" i="17"/>
  <c r="A35" i="17"/>
  <c r="I34" i="17"/>
  <c r="F34" i="17"/>
  <c r="L34" i="17"/>
  <c r="A34" i="17"/>
  <c r="I33" i="17"/>
  <c r="F33" i="17"/>
  <c r="L33" i="17"/>
  <c r="A33" i="17"/>
  <c r="I32" i="17"/>
  <c r="F32" i="17"/>
  <c r="L32" i="17"/>
  <c r="A32" i="17"/>
  <c r="I31" i="17"/>
  <c r="F31" i="17"/>
  <c r="L31" i="17"/>
  <c r="A31" i="17"/>
  <c r="I30" i="17"/>
  <c r="F30" i="17"/>
  <c r="L30" i="17"/>
  <c r="A30" i="17"/>
  <c r="I29" i="17"/>
  <c r="F29" i="17"/>
  <c r="L29" i="17"/>
  <c r="A29" i="17"/>
  <c r="I28" i="17"/>
  <c r="F28" i="17"/>
  <c r="L28" i="17"/>
  <c r="A28" i="17"/>
  <c r="I27" i="17"/>
  <c r="F27" i="17"/>
  <c r="L27" i="17"/>
  <c r="A27" i="17"/>
  <c r="I26" i="17"/>
  <c r="F26" i="17"/>
  <c r="L26" i="17"/>
  <c r="A26" i="17"/>
  <c r="I25" i="17"/>
  <c r="F25" i="17"/>
  <c r="L25" i="17"/>
  <c r="A25" i="17"/>
  <c r="I24" i="17"/>
  <c r="F24" i="17"/>
  <c r="L24" i="17"/>
  <c r="A24" i="17"/>
  <c r="I23" i="17"/>
  <c r="F23" i="17"/>
  <c r="L23" i="17"/>
  <c r="A23" i="17"/>
  <c r="I22" i="17"/>
  <c r="F22" i="17"/>
  <c r="L22" i="17"/>
  <c r="A22" i="17"/>
  <c r="I21" i="17"/>
  <c r="F21" i="17"/>
  <c r="L21" i="17"/>
  <c r="A21" i="17"/>
  <c r="I20" i="17"/>
  <c r="F20" i="17"/>
  <c r="L20" i="17"/>
  <c r="A20" i="17"/>
  <c r="I19" i="17"/>
  <c r="F19" i="17"/>
  <c r="L19" i="17"/>
  <c r="A19" i="17"/>
  <c r="I18" i="17"/>
  <c r="F18" i="17"/>
  <c r="L18" i="17"/>
  <c r="A18" i="17"/>
  <c r="I17" i="17"/>
  <c r="F17" i="17"/>
  <c r="L17" i="17"/>
  <c r="A17" i="17"/>
  <c r="I16" i="17"/>
  <c r="F16" i="17"/>
  <c r="L16" i="17"/>
  <c r="A16" i="17"/>
  <c r="I15" i="17"/>
  <c r="F15" i="17"/>
  <c r="L15" i="17"/>
  <c r="A15" i="17"/>
  <c r="I14" i="17"/>
  <c r="F14" i="17"/>
  <c r="L14" i="17"/>
  <c r="A14" i="17"/>
  <c r="I13" i="17"/>
  <c r="G13" i="17"/>
  <c r="M13" i="17"/>
  <c r="F13" i="17"/>
  <c r="L13" i="17"/>
  <c r="A13" i="17"/>
  <c r="I12" i="17"/>
  <c r="G12" i="17"/>
  <c r="M12" i="17"/>
  <c r="F12" i="17"/>
  <c r="L12" i="17"/>
  <c r="A12" i="17"/>
  <c r="I11" i="17"/>
  <c r="I10" i="17"/>
  <c r="G10" i="17"/>
  <c r="M10" i="17"/>
  <c r="F10" i="17"/>
  <c r="L10" i="17"/>
  <c r="A10" i="17"/>
  <c r="I9" i="17"/>
  <c r="G9" i="17"/>
  <c r="M9" i="17"/>
  <c r="F9" i="17"/>
  <c r="L9" i="17"/>
  <c r="A9" i="17"/>
  <c r="I8" i="17"/>
  <c r="G8" i="17"/>
  <c r="M8" i="17"/>
  <c r="F8" i="17"/>
  <c r="L8" i="17"/>
  <c r="A8" i="17"/>
  <c r="I7" i="17"/>
  <c r="G7" i="17"/>
  <c r="M7" i="17"/>
  <c r="F7" i="17"/>
  <c r="L7" i="17"/>
  <c r="A7" i="17"/>
  <c r="I6" i="17"/>
  <c r="G6" i="17"/>
  <c r="M6" i="17"/>
  <c r="F6" i="17"/>
  <c r="L6" i="17"/>
  <c r="A6" i="17"/>
  <c r="I5" i="17"/>
  <c r="G5" i="17"/>
  <c r="M5" i="17"/>
  <c r="F5" i="17"/>
  <c r="L5" i="17"/>
  <c r="A5" i="17"/>
  <c r="I4" i="17"/>
  <c r="G4" i="17"/>
  <c r="M4" i="17"/>
  <c r="F4" i="17"/>
  <c r="L4" i="17"/>
  <c r="A4" i="17"/>
  <c r="I3" i="17"/>
  <c r="G3" i="17"/>
  <c r="M3" i="17"/>
  <c r="F3" i="17"/>
  <c r="L3" i="17"/>
  <c r="A3" i="17"/>
  <c r="I2" i="17"/>
  <c r="G2" i="17"/>
  <c r="M2" i="17"/>
  <c r="F2" i="17"/>
  <c r="L2" i="17"/>
  <c r="A2" i="17"/>
  <c r="G1" i="17"/>
  <c r="M1" i="17"/>
  <c r="F1" i="17"/>
  <c r="L1" i="17"/>
  <c r="E1" i="17"/>
  <c r="K1" i="17"/>
  <c r="D1" i="17"/>
  <c r="J1" i="17"/>
  <c r="C1" i="17"/>
  <c r="B1" i="17"/>
  <c r="A1" i="17"/>
  <c r="F97" i="10"/>
  <c r="L97" i="10"/>
  <c r="F96" i="10"/>
  <c r="L96" i="10"/>
  <c r="F95" i="10"/>
  <c r="L95" i="10"/>
  <c r="F94" i="10"/>
  <c r="L94" i="10"/>
  <c r="F93" i="10"/>
  <c r="L93" i="10"/>
  <c r="F92" i="10"/>
  <c r="L92" i="10"/>
  <c r="F91" i="10"/>
  <c r="L91" i="10"/>
  <c r="F90" i="10"/>
  <c r="L90" i="10"/>
  <c r="F89" i="10"/>
  <c r="L89" i="10"/>
  <c r="F88" i="10"/>
  <c r="L88" i="10"/>
  <c r="F87" i="10"/>
  <c r="L87" i="10"/>
  <c r="F86" i="10"/>
  <c r="L86" i="10"/>
  <c r="F85" i="10"/>
  <c r="L85" i="10"/>
  <c r="F84" i="10"/>
  <c r="L84" i="10"/>
  <c r="F83" i="10"/>
  <c r="L83" i="10"/>
  <c r="F82" i="10"/>
  <c r="L82" i="10"/>
  <c r="F81" i="10"/>
  <c r="L81" i="10"/>
  <c r="F80" i="10"/>
  <c r="L80" i="10"/>
  <c r="F79" i="10"/>
  <c r="L79" i="10"/>
  <c r="F78" i="10"/>
  <c r="L78" i="10"/>
  <c r="F77" i="10"/>
  <c r="L77" i="10"/>
  <c r="F76" i="10"/>
  <c r="L76" i="10"/>
  <c r="F75" i="10"/>
  <c r="L75" i="10"/>
  <c r="F74" i="10"/>
  <c r="L74" i="10"/>
  <c r="F73" i="10"/>
  <c r="L73" i="10"/>
  <c r="F72" i="10"/>
  <c r="L72" i="10"/>
  <c r="F71" i="10"/>
  <c r="L71" i="10"/>
  <c r="F70" i="10"/>
  <c r="L70" i="10"/>
  <c r="F69" i="10"/>
  <c r="L69" i="10"/>
  <c r="F68" i="10"/>
  <c r="L68" i="10"/>
  <c r="F67" i="10"/>
  <c r="L67" i="10"/>
  <c r="F66" i="10"/>
  <c r="L66" i="10"/>
  <c r="F65" i="10"/>
  <c r="L65" i="10"/>
  <c r="F64" i="10"/>
  <c r="L64" i="10"/>
  <c r="F63" i="10"/>
  <c r="L63" i="10"/>
  <c r="F62" i="10"/>
  <c r="L62" i="10"/>
  <c r="F61" i="10"/>
  <c r="L61" i="10"/>
  <c r="F60" i="10"/>
  <c r="L60" i="10"/>
  <c r="F59" i="10"/>
  <c r="L59" i="10"/>
  <c r="F58" i="10"/>
  <c r="L58" i="10"/>
  <c r="F57" i="10"/>
  <c r="L57" i="10"/>
  <c r="F56" i="10"/>
  <c r="L56" i="10"/>
  <c r="F55" i="10"/>
  <c r="L55" i="10"/>
  <c r="F54" i="10"/>
  <c r="L54" i="10"/>
  <c r="F53" i="10"/>
  <c r="L53" i="10"/>
  <c r="F52" i="10"/>
  <c r="L52" i="10"/>
  <c r="F51" i="10"/>
  <c r="L51" i="10"/>
  <c r="F50" i="10"/>
  <c r="L50" i="10"/>
  <c r="F49" i="10"/>
  <c r="L49" i="10"/>
  <c r="F48" i="10"/>
  <c r="L48" i="10"/>
  <c r="F47" i="10"/>
  <c r="L47" i="10"/>
  <c r="F46" i="10"/>
  <c r="L46" i="10"/>
  <c r="F45" i="10"/>
  <c r="L45" i="10"/>
  <c r="F44" i="10"/>
  <c r="L44" i="10"/>
  <c r="F43" i="10"/>
  <c r="L43" i="10"/>
  <c r="F42" i="10"/>
  <c r="L42" i="10"/>
  <c r="F41" i="10"/>
  <c r="L41" i="10"/>
  <c r="F40" i="10"/>
  <c r="L40" i="10"/>
  <c r="F39" i="10"/>
  <c r="L39" i="10"/>
  <c r="F38" i="10"/>
  <c r="L38" i="10"/>
  <c r="F37" i="10"/>
  <c r="L37" i="10"/>
  <c r="F36" i="10"/>
  <c r="L36" i="10"/>
  <c r="F35" i="10"/>
  <c r="L35" i="10"/>
  <c r="F34" i="10"/>
  <c r="L34" i="10"/>
  <c r="F33" i="10"/>
  <c r="L33" i="10"/>
  <c r="F32" i="10"/>
  <c r="L32" i="10"/>
  <c r="F31" i="10"/>
  <c r="L31" i="10"/>
  <c r="F30" i="10"/>
  <c r="L30" i="10"/>
  <c r="F29" i="10"/>
  <c r="L29" i="10"/>
  <c r="F28" i="10"/>
  <c r="L28" i="10"/>
  <c r="F27" i="10"/>
  <c r="L27" i="10"/>
  <c r="F26" i="10"/>
  <c r="L26" i="10"/>
  <c r="F25" i="10"/>
  <c r="L25" i="10"/>
  <c r="F24" i="10"/>
  <c r="L24" i="10"/>
  <c r="F23" i="10"/>
  <c r="L23" i="10"/>
  <c r="F22" i="10"/>
  <c r="L22" i="10"/>
  <c r="F21" i="10"/>
  <c r="L21" i="10"/>
  <c r="F20" i="10"/>
  <c r="L20" i="10"/>
  <c r="F19" i="10"/>
  <c r="L19" i="10"/>
  <c r="F18" i="10"/>
  <c r="L18" i="10"/>
  <c r="F17" i="10"/>
  <c r="L17" i="10"/>
  <c r="F16" i="10"/>
  <c r="L16" i="10"/>
  <c r="F15" i="10"/>
  <c r="L15" i="10"/>
  <c r="F14" i="10"/>
  <c r="L14" i="10"/>
  <c r="F13" i="10"/>
  <c r="L13" i="10"/>
  <c r="F12" i="10"/>
  <c r="L12" i="10"/>
  <c r="F10" i="10"/>
  <c r="L10" i="10"/>
  <c r="F9" i="10"/>
  <c r="L9" i="10"/>
  <c r="F8" i="10"/>
  <c r="L8" i="10"/>
  <c r="F7" i="10"/>
  <c r="L7" i="10"/>
  <c r="F6" i="10"/>
  <c r="L6" i="10"/>
  <c r="F5" i="10"/>
  <c r="L5" i="10"/>
  <c r="F4" i="10"/>
  <c r="L4" i="10"/>
  <c r="F3" i="10"/>
  <c r="L3" i="10"/>
  <c r="F2" i="10"/>
  <c r="L2" i="10"/>
  <c r="F1" i="10"/>
  <c r="G13" i="10"/>
  <c r="M13" i="10"/>
  <c r="G12" i="10"/>
  <c r="M12" i="10"/>
  <c r="G10" i="10"/>
  <c r="M10" i="10"/>
  <c r="G9" i="10"/>
  <c r="M9" i="10"/>
  <c r="G8" i="10"/>
  <c r="M8" i="10"/>
  <c r="G7" i="10"/>
  <c r="M7" i="10"/>
  <c r="G6" i="10"/>
  <c r="M6" i="10"/>
  <c r="G5" i="10"/>
  <c r="M5" i="10"/>
  <c r="G4" i="10"/>
  <c r="M4" i="10"/>
  <c r="G3" i="10"/>
  <c r="M3" i="10"/>
  <c r="G2" i="10"/>
  <c r="M2" i="10"/>
  <c r="G1" i="10"/>
  <c r="G52" i="1"/>
  <c r="C52" i="17"/>
  <c r="T12" i="15"/>
  <c r="S10" i="15"/>
  <c r="T10" i="15"/>
  <c r="S9" i="15"/>
  <c r="T9" i="15"/>
  <c r="S8" i="15"/>
  <c r="T8" i="15"/>
  <c r="S7" i="15"/>
  <c r="T7" i="15"/>
  <c r="D8" i="15"/>
  <c r="E8" i="15"/>
  <c r="D7" i="15"/>
  <c r="E7" i="15"/>
  <c r="I7" i="15"/>
  <c r="J7" i="15"/>
  <c r="N7" i="15"/>
  <c r="O7" i="15"/>
  <c r="X7" i="15"/>
  <c r="Y7" i="15"/>
  <c r="J13" i="14"/>
  <c r="S13" i="14"/>
  <c r="I13" i="14"/>
  <c r="R13" i="14"/>
  <c r="H13" i="14"/>
  <c r="G13" i="14"/>
  <c r="J12" i="14"/>
  <c r="S12" i="14"/>
  <c r="I12" i="14"/>
  <c r="R12" i="14"/>
  <c r="H12" i="14"/>
  <c r="G12" i="14"/>
  <c r="J10" i="14"/>
  <c r="S10" i="14"/>
  <c r="I10" i="14"/>
  <c r="R10" i="14"/>
  <c r="H10" i="14"/>
  <c r="G10" i="14"/>
  <c r="J9" i="14"/>
  <c r="S9" i="14"/>
  <c r="I9" i="14"/>
  <c r="R9" i="14"/>
  <c r="H9" i="14"/>
  <c r="G9" i="14"/>
  <c r="J8" i="14"/>
  <c r="S8" i="14"/>
  <c r="I8" i="14"/>
  <c r="R8" i="14"/>
  <c r="H8" i="14"/>
  <c r="G8" i="14"/>
  <c r="J7" i="14"/>
  <c r="S7" i="14"/>
  <c r="I7" i="14"/>
  <c r="R7" i="14"/>
  <c r="H7" i="14"/>
  <c r="G7" i="14"/>
  <c r="J6" i="14"/>
  <c r="S6" i="14"/>
  <c r="I6" i="14"/>
  <c r="R6" i="14"/>
  <c r="H6" i="14"/>
  <c r="G6" i="14"/>
  <c r="J5" i="14"/>
  <c r="S5" i="14"/>
  <c r="I5" i="14"/>
  <c r="R5" i="14"/>
  <c r="H5" i="14"/>
  <c r="G5" i="14"/>
  <c r="J4" i="14"/>
  <c r="S4" i="14"/>
  <c r="I4" i="14"/>
  <c r="R4" i="14"/>
  <c r="H4" i="14"/>
  <c r="G4" i="14"/>
  <c r="J3" i="14"/>
  <c r="S3" i="14"/>
  <c r="I3" i="14"/>
  <c r="R3" i="14"/>
  <c r="H3" i="14"/>
  <c r="G3" i="14"/>
  <c r="J2" i="14"/>
  <c r="S2" i="14"/>
  <c r="I2" i="14"/>
  <c r="R2" i="14"/>
  <c r="H2" i="14"/>
  <c r="G2" i="14"/>
  <c r="F2" i="14"/>
  <c r="J1" i="14"/>
  <c r="S1" i="14"/>
  <c r="I1" i="14"/>
  <c r="R1" i="14"/>
  <c r="F1" i="14"/>
  <c r="O1" i="14"/>
  <c r="J13" i="5"/>
  <c r="S13" i="5"/>
  <c r="J12" i="5"/>
  <c r="S12" i="5"/>
  <c r="J10" i="5"/>
  <c r="S10" i="5"/>
  <c r="J9" i="5"/>
  <c r="S9" i="5"/>
  <c r="J8" i="5"/>
  <c r="S8" i="5"/>
  <c r="J7" i="5"/>
  <c r="S7" i="5"/>
  <c r="J6" i="5"/>
  <c r="S6" i="5"/>
  <c r="J5" i="5"/>
  <c r="S5" i="5"/>
  <c r="J4" i="5"/>
  <c r="S4" i="5"/>
  <c r="J3" i="5"/>
  <c r="S3" i="5"/>
  <c r="J2" i="5"/>
  <c r="S2" i="5"/>
  <c r="J1" i="5"/>
  <c r="S1" i="5"/>
  <c r="I13" i="5"/>
  <c r="R13" i="5"/>
  <c r="H13" i="5"/>
  <c r="G13" i="5"/>
  <c r="I12" i="5"/>
  <c r="R12" i="5"/>
  <c r="H12" i="5"/>
  <c r="G12" i="5"/>
  <c r="I10" i="5"/>
  <c r="R10" i="5"/>
  <c r="H10" i="5"/>
  <c r="G10" i="5"/>
  <c r="I9" i="5"/>
  <c r="R9" i="5"/>
  <c r="H9" i="5"/>
  <c r="G9" i="5"/>
  <c r="I8" i="5"/>
  <c r="R8" i="5"/>
  <c r="H8" i="5"/>
  <c r="G8" i="5"/>
  <c r="I7" i="5"/>
  <c r="R7" i="5"/>
  <c r="H7" i="5"/>
  <c r="G7" i="5"/>
  <c r="I6" i="5"/>
  <c r="R6" i="5"/>
  <c r="H6" i="5"/>
  <c r="G6" i="5"/>
  <c r="I5" i="5"/>
  <c r="R5" i="5"/>
  <c r="H5" i="5"/>
  <c r="G5" i="5"/>
  <c r="I4" i="5"/>
  <c r="R4" i="5"/>
  <c r="H4" i="5"/>
  <c r="G4" i="5"/>
  <c r="I3" i="5"/>
  <c r="R3" i="5"/>
  <c r="H3" i="5"/>
  <c r="G3" i="5"/>
  <c r="I2" i="5"/>
  <c r="R2" i="5"/>
  <c r="H2" i="5"/>
  <c r="G2" i="5"/>
  <c r="F2" i="5"/>
  <c r="I1" i="5"/>
  <c r="F1" i="5"/>
  <c r="L97" i="14"/>
  <c r="C97" i="14"/>
  <c r="A97" i="14"/>
  <c r="L96" i="14"/>
  <c r="A96" i="14"/>
  <c r="L95" i="14"/>
  <c r="A95" i="14"/>
  <c r="L94" i="14"/>
  <c r="A94" i="14"/>
  <c r="L93" i="14"/>
  <c r="A93" i="14"/>
  <c r="L92" i="14"/>
  <c r="A92" i="14"/>
  <c r="L91" i="14"/>
  <c r="A91" i="14"/>
  <c r="L90" i="14"/>
  <c r="A90" i="14"/>
  <c r="L89" i="14"/>
  <c r="A89" i="14"/>
  <c r="L88" i="14"/>
  <c r="A88" i="14"/>
  <c r="L87" i="14"/>
  <c r="A87" i="14"/>
  <c r="L86" i="14"/>
  <c r="A86" i="14"/>
  <c r="L85" i="14"/>
  <c r="A85" i="14"/>
  <c r="L84" i="14"/>
  <c r="A84" i="14"/>
  <c r="L83" i="14"/>
  <c r="A83" i="14"/>
  <c r="L82" i="14"/>
  <c r="A82" i="14"/>
  <c r="L81" i="14"/>
  <c r="A81" i="14"/>
  <c r="L80" i="14"/>
  <c r="A80" i="14"/>
  <c r="L79" i="14"/>
  <c r="A79" i="14"/>
  <c r="L78" i="14"/>
  <c r="A78" i="14"/>
  <c r="L77" i="14"/>
  <c r="A77" i="14"/>
  <c r="L76" i="14"/>
  <c r="A76" i="14"/>
  <c r="L75" i="14"/>
  <c r="A75" i="14"/>
  <c r="L74" i="14"/>
  <c r="A74" i="14"/>
  <c r="L73" i="14"/>
  <c r="A73" i="14"/>
  <c r="L72" i="14"/>
  <c r="A72" i="14"/>
  <c r="L71" i="14"/>
  <c r="A71" i="14"/>
  <c r="L70" i="14"/>
  <c r="A70" i="14"/>
  <c r="L69" i="14"/>
  <c r="A69" i="14"/>
  <c r="L68" i="14"/>
  <c r="A68" i="14"/>
  <c r="L67" i="14"/>
  <c r="A67" i="14"/>
  <c r="L66" i="14"/>
  <c r="A66" i="14"/>
  <c r="L65" i="14"/>
  <c r="A65" i="14"/>
  <c r="L64" i="14"/>
  <c r="A64" i="14"/>
  <c r="L63" i="14"/>
  <c r="A63" i="14"/>
  <c r="L62" i="14"/>
  <c r="A62" i="14"/>
  <c r="L61" i="14"/>
  <c r="A61" i="14"/>
  <c r="L60" i="14"/>
  <c r="A60" i="14"/>
  <c r="L59" i="14"/>
  <c r="A59" i="14"/>
  <c r="L58" i="14"/>
  <c r="A58" i="14"/>
  <c r="L57" i="14"/>
  <c r="A57" i="14"/>
  <c r="L56" i="14"/>
  <c r="A56" i="14"/>
  <c r="L55" i="14"/>
  <c r="A55" i="14"/>
  <c r="L54" i="14"/>
  <c r="A54" i="14"/>
  <c r="L53" i="14"/>
  <c r="A53" i="14"/>
  <c r="L52" i="14"/>
  <c r="A52" i="14"/>
  <c r="L51" i="14"/>
  <c r="A51" i="14"/>
  <c r="L50" i="14"/>
  <c r="A50" i="14"/>
  <c r="L49" i="14"/>
  <c r="A49" i="14"/>
  <c r="L48" i="14"/>
  <c r="A48" i="14"/>
  <c r="L47" i="14"/>
  <c r="A47" i="14"/>
  <c r="L46" i="14"/>
  <c r="A46" i="14"/>
  <c r="L45" i="14"/>
  <c r="A45" i="14"/>
  <c r="L44" i="14"/>
  <c r="A44" i="14"/>
  <c r="L43" i="14"/>
  <c r="A43" i="14"/>
  <c r="L42" i="14"/>
  <c r="A42" i="14"/>
  <c r="L41" i="14"/>
  <c r="A41" i="14"/>
  <c r="L40" i="14"/>
  <c r="A40" i="14"/>
  <c r="L39" i="14"/>
  <c r="A39" i="14"/>
  <c r="L38" i="14"/>
  <c r="A38" i="14"/>
  <c r="L37" i="14"/>
  <c r="A37" i="14"/>
  <c r="L36" i="14"/>
  <c r="A36" i="14"/>
  <c r="L35" i="14"/>
  <c r="A35" i="14"/>
  <c r="L34" i="14"/>
  <c r="A34" i="14"/>
  <c r="L33" i="14"/>
  <c r="A33" i="14"/>
  <c r="L32" i="14"/>
  <c r="A32" i="14"/>
  <c r="L31" i="14"/>
  <c r="A31" i="14"/>
  <c r="L30" i="14"/>
  <c r="A30" i="14"/>
  <c r="L29" i="14"/>
  <c r="A29" i="14"/>
  <c r="L28" i="14"/>
  <c r="A28" i="14"/>
  <c r="L27" i="14"/>
  <c r="A27" i="14"/>
  <c r="L26" i="14"/>
  <c r="A26" i="14"/>
  <c r="L25" i="14"/>
  <c r="A25" i="14"/>
  <c r="L24" i="14"/>
  <c r="A24" i="14"/>
  <c r="L23" i="14"/>
  <c r="A23" i="14"/>
  <c r="L22" i="14"/>
  <c r="A22" i="14"/>
  <c r="L21" i="14"/>
  <c r="A21" i="14"/>
  <c r="L20" i="14"/>
  <c r="A20" i="14"/>
  <c r="L19" i="14"/>
  <c r="A19" i="14"/>
  <c r="L18" i="14"/>
  <c r="A18" i="14"/>
  <c r="L17" i="14"/>
  <c r="A17" i="14"/>
  <c r="L16" i="14"/>
  <c r="A16" i="14"/>
  <c r="L15" i="14"/>
  <c r="A15" i="14"/>
  <c r="L14" i="14"/>
  <c r="A14" i="14"/>
  <c r="L13" i="14"/>
  <c r="A13" i="14"/>
  <c r="L12" i="14"/>
  <c r="A12" i="14"/>
  <c r="L11" i="14"/>
  <c r="L10" i="14"/>
  <c r="A10" i="14"/>
  <c r="L9" i="14"/>
  <c r="A9" i="14"/>
  <c r="L8" i="14"/>
  <c r="A8" i="14"/>
  <c r="L7" i="14"/>
  <c r="A7" i="14"/>
  <c r="L6" i="14"/>
  <c r="A6" i="14"/>
  <c r="L5" i="14"/>
  <c r="A5" i="14"/>
  <c r="L4" i="14"/>
  <c r="A4" i="14"/>
  <c r="L3" i="14"/>
  <c r="A3" i="14"/>
  <c r="L2" i="14"/>
  <c r="A2" i="14"/>
  <c r="H1" i="14"/>
  <c r="Q1" i="14"/>
  <c r="G1" i="14"/>
  <c r="P1" i="14"/>
  <c r="E1" i="14"/>
  <c r="N1" i="14"/>
  <c r="D1" i="14"/>
  <c r="M1" i="14"/>
  <c r="C1" i="14"/>
  <c r="B1" i="14"/>
  <c r="A1" i="14"/>
  <c r="B1" i="10"/>
  <c r="B1" i="5"/>
  <c r="B97" i="1"/>
  <c r="B97" i="10"/>
  <c r="B96" i="1"/>
  <c r="B95" i="1"/>
  <c r="B94" i="1"/>
  <c r="B94" i="17"/>
  <c r="B93" i="1"/>
  <c r="B92" i="1"/>
  <c r="B91" i="1"/>
  <c r="B90" i="1"/>
  <c r="B90" i="17"/>
  <c r="B89" i="1"/>
  <c r="B89" i="5"/>
  <c r="B88" i="1"/>
  <c r="B87" i="1"/>
  <c r="B86" i="1"/>
  <c r="B86" i="17"/>
  <c r="B85" i="1"/>
  <c r="B85" i="5"/>
  <c r="B84" i="1"/>
  <c r="B83" i="1"/>
  <c r="B82" i="1"/>
  <c r="B82" i="17"/>
  <c r="B81" i="1"/>
  <c r="B81" i="10"/>
  <c r="B80" i="1"/>
  <c r="B79" i="1"/>
  <c r="B78" i="1"/>
  <c r="B78" i="17"/>
  <c r="B77" i="1"/>
  <c r="B76" i="1"/>
  <c r="B75" i="1"/>
  <c r="B74" i="1"/>
  <c r="B74" i="17"/>
  <c r="B73" i="1"/>
  <c r="B73" i="5"/>
  <c r="B72" i="1"/>
  <c r="B71" i="1"/>
  <c r="B70" i="1"/>
  <c r="B70" i="17"/>
  <c r="B69" i="1"/>
  <c r="B69" i="14"/>
  <c r="B68" i="1"/>
  <c r="B67" i="1"/>
  <c r="B66" i="1"/>
  <c r="B66" i="17"/>
  <c r="B65" i="1"/>
  <c r="B65" i="10"/>
  <c r="B64" i="1"/>
  <c r="B63" i="1"/>
  <c r="B62" i="1"/>
  <c r="B62" i="17"/>
  <c r="B61" i="1"/>
  <c r="B60" i="1"/>
  <c r="B59" i="1"/>
  <c r="B58" i="1"/>
  <c r="B58" i="17"/>
  <c r="B57" i="1"/>
  <c r="B57" i="5"/>
  <c r="B56" i="1"/>
  <c r="B55" i="1"/>
  <c r="B54" i="1"/>
  <c r="B54" i="17"/>
  <c r="B53" i="1"/>
  <c r="B53" i="5"/>
  <c r="B52" i="1"/>
  <c r="B51" i="1"/>
  <c r="B50" i="1"/>
  <c r="B50" i="17"/>
  <c r="B49" i="1"/>
  <c r="B49" i="10"/>
  <c r="B48" i="1"/>
  <c r="B47" i="1"/>
  <c r="B46" i="1"/>
  <c r="B46" i="17"/>
  <c r="B45" i="1"/>
  <c r="B44" i="1"/>
  <c r="B43" i="1"/>
  <c r="B42" i="1"/>
  <c r="B42" i="17"/>
  <c r="B41" i="1"/>
  <c r="B40" i="1"/>
  <c r="B39" i="1"/>
  <c r="B38" i="1"/>
  <c r="B38" i="17"/>
  <c r="B37" i="1"/>
  <c r="B37" i="5"/>
  <c r="B36" i="1"/>
  <c r="B35" i="1"/>
  <c r="B34" i="1"/>
  <c r="B34" i="17"/>
  <c r="B33" i="1"/>
  <c r="B32" i="1"/>
  <c r="B31" i="1"/>
  <c r="B30" i="1"/>
  <c r="B30" i="17"/>
  <c r="B29" i="1"/>
  <c r="B28" i="1"/>
  <c r="B27" i="1"/>
  <c r="B26" i="1"/>
  <c r="B26" i="17"/>
  <c r="B25" i="1"/>
  <c r="B24" i="1"/>
  <c r="B23" i="1"/>
  <c r="B22" i="1"/>
  <c r="B22" i="17"/>
  <c r="B21" i="1"/>
  <c r="B20" i="1"/>
  <c r="B19" i="1"/>
  <c r="B18" i="1"/>
  <c r="B18" i="17"/>
  <c r="B17" i="1"/>
  <c r="B16" i="1"/>
  <c r="B15" i="1"/>
  <c r="B14" i="1"/>
  <c r="B14" i="17"/>
  <c r="B13" i="1"/>
  <c r="B12" i="1"/>
  <c r="B10" i="1"/>
  <c r="B10" i="17"/>
  <c r="B9" i="1"/>
  <c r="B8" i="1"/>
  <c r="B7" i="1"/>
  <c r="B6" i="1"/>
  <c r="B6" i="17"/>
  <c r="B5" i="1"/>
  <c r="B4" i="1"/>
  <c r="B4" i="14"/>
  <c r="B3" i="1"/>
  <c r="B2" i="1"/>
  <c r="F22" i="22"/>
  <c r="C28" i="22"/>
  <c r="K20" i="22"/>
  <c r="B73" i="10"/>
  <c r="B69" i="17"/>
  <c r="B69" i="5"/>
  <c r="B57" i="10"/>
  <c r="B89" i="10"/>
  <c r="T13" i="15"/>
  <c r="B9" i="14"/>
  <c r="B9" i="17"/>
  <c r="B9" i="5"/>
  <c r="B21" i="14"/>
  <c r="B21" i="17"/>
  <c r="B21" i="10"/>
  <c r="B33" i="14"/>
  <c r="B33" i="17"/>
  <c r="B33" i="5"/>
  <c r="B41" i="14"/>
  <c r="B41" i="17"/>
  <c r="B41" i="5"/>
  <c r="B2" i="17"/>
  <c r="B9" i="10"/>
  <c r="B41" i="10"/>
  <c r="B13" i="14"/>
  <c r="B13" i="17"/>
  <c r="B13" i="10"/>
  <c r="B13" i="5"/>
  <c r="B25" i="14"/>
  <c r="B25" i="17"/>
  <c r="B25" i="5"/>
  <c r="B45" i="14"/>
  <c r="B45" i="17"/>
  <c r="B45" i="10"/>
  <c r="B45" i="5"/>
  <c r="B7" i="10"/>
  <c r="B7" i="17"/>
  <c r="B7" i="14"/>
  <c r="B15" i="10"/>
  <c r="B15" i="17"/>
  <c r="B15" i="14"/>
  <c r="B23" i="10"/>
  <c r="B23" i="17"/>
  <c r="B31" i="14"/>
  <c r="B31" i="17"/>
  <c r="B43" i="10"/>
  <c r="B43" i="17"/>
  <c r="B51" i="10"/>
  <c r="B51" i="17"/>
  <c r="B59" i="14"/>
  <c r="B59" i="17"/>
  <c r="B67" i="14"/>
  <c r="B67" i="17"/>
  <c r="B79" i="14"/>
  <c r="B79" i="17"/>
  <c r="B91" i="14"/>
  <c r="B91" i="17"/>
  <c r="B5" i="14"/>
  <c r="B5" i="17"/>
  <c r="B5" i="10"/>
  <c r="B17" i="14"/>
  <c r="B17" i="17"/>
  <c r="B17" i="5"/>
  <c r="B29" i="14"/>
  <c r="B29" i="17"/>
  <c r="B29" i="10"/>
  <c r="B29" i="5"/>
  <c r="B37" i="14"/>
  <c r="B37" i="17"/>
  <c r="B37" i="10"/>
  <c r="B33" i="10"/>
  <c r="B3" i="10"/>
  <c r="B3" i="17"/>
  <c r="B3" i="14"/>
  <c r="B19" i="14"/>
  <c r="B19" i="17"/>
  <c r="B27" i="14"/>
  <c r="B27" i="17"/>
  <c r="B35" i="10"/>
  <c r="B35" i="17"/>
  <c r="B39" i="10"/>
  <c r="B39" i="17"/>
  <c r="B47" i="10"/>
  <c r="B47" i="17"/>
  <c r="B55" i="14"/>
  <c r="B55" i="17"/>
  <c r="B63" i="14"/>
  <c r="B63" i="17"/>
  <c r="B71" i="14"/>
  <c r="B71" i="17"/>
  <c r="B75" i="14"/>
  <c r="B75" i="17"/>
  <c r="B83" i="14"/>
  <c r="B83" i="17"/>
  <c r="B87" i="14"/>
  <c r="B87" i="17"/>
  <c r="B95" i="14"/>
  <c r="B95" i="17"/>
  <c r="B5" i="5"/>
  <c r="B17" i="10"/>
  <c r="B4" i="5"/>
  <c r="B4" i="17"/>
  <c r="B4" i="10"/>
  <c r="B8" i="5"/>
  <c r="B8" i="17"/>
  <c r="B8" i="10"/>
  <c r="B12" i="5"/>
  <c r="B12" i="17"/>
  <c r="B12" i="10"/>
  <c r="B16" i="5"/>
  <c r="B16" i="17"/>
  <c r="B16" i="10"/>
  <c r="B20" i="14"/>
  <c r="B20" i="17"/>
  <c r="B20" i="10"/>
  <c r="B24" i="14"/>
  <c r="B24" i="17"/>
  <c r="B24" i="10"/>
  <c r="B28" i="14"/>
  <c r="B28" i="17"/>
  <c r="B28" i="10"/>
  <c r="B21" i="5"/>
  <c r="B25" i="10"/>
  <c r="B32" i="14"/>
  <c r="B32" i="17"/>
  <c r="B36" i="14"/>
  <c r="B36" i="17"/>
  <c r="B40" i="14"/>
  <c r="B40" i="17"/>
  <c r="B44" i="14"/>
  <c r="B44" i="17"/>
  <c r="B48" i="14"/>
  <c r="B48" i="17"/>
  <c r="B52" i="14"/>
  <c r="B52" i="17"/>
  <c r="B56" i="14"/>
  <c r="B56" i="17"/>
  <c r="B60" i="14"/>
  <c r="B60" i="17"/>
  <c r="B64" i="14"/>
  <c r="B64" i="17"/>
  <c r="B68" i="14"/>
  <c r="B68" i="17"/>
  <c r="B72" i="14"/>
  <c r="B72" i="17"/>
  <c r="B76" i="14"/>
  <c r="B76" i="17"/>
  <c r="B80" i="14"/>
  <c r="B80" i="17"/>
  <c r="B84" i="14"/>
  <c r="B84" i="17"/>
  <c r="B88" i="14"/>
  <c r="B88" i="17"/>
  <c r="B92" i="14"/>
  <c r="B92" i="17"/>
  <c r="B96" i="14"/>
  <c r="B96" i="17"/>
  <c r="B36" i="10"/>
  <c r="B44" i="10"/>
  <c r="B52" i="10"/>
  <c r="B60" i="10"/>
  <c r="B68" i="10"/>
  <c r="B76" i="10"/>
  <c r="B84" i="10"/>
  <c r="B92" i="10"/>
  <c r="B49" i="14"/>
  <c r="B49" i="17"/>
  <c r="B53" i="14"/>
  <c r="B53" i="17"/>
  <c r="B57" i="14"/>
  <c r="B57" i="17"/>
  <c r="B61" i="14"/>
  <c r="B61" i="17"/>
  <c r="B65" i="14"/>
  <c r="B65" i="17"/>
  <c r="B73" i="14"/>
  <c r="B73" i="17"/>
  <c r="B77" i="14"/>
  <c r="B77" i="17"/>
  <c r="B81" i="14"/>
  <c r="B81" i="17"/>
  <c r="B85" i="14"/>
  <c r="B85" i="17"/>
  <c r="B89" i="14"/>
  <c r="B89" i="17"/>
  <c r="B93" i="14"/>
  <c r="B93" i="17"/>
  <c r="B97" i="14"/>
  <c r="B97" i="17"/>
  <c r="B61" i="5"/>
  <c r="B77" i="5"/>
  <c r="B93" i="5"/>
  <c r="B53" i="10"/>
  <c r="B61" i="10"/>
  <c r="B69" i="10"/>
  <c r="B77" i="10"/>
  <c r="B85" i="10"/>
  <c r="B93" i="10"/>
  <c r="B49" i="5"/>
  <c r="B65" i="5"/>
  <c r="B81" i="5"/>
  <c r="B97" i="5"/>
  <c r="B32" i="10"/>
  <c r="B40" i="10"/>
  <c r="B48" i="10"/>
  <c r="B56" i="10"/>
  <c r="B64" i="10"/>
  <c r="B72" i="10"/>
  <c r="B80" i="10"/>
  <c r="B88" i="10"/>
  <c r="B96" i="10"/>
  <c r="S14" i="15"/>
  <c r="Y12" i="15"/>
  <c r="D9" i="15"/>
  <c r="E9" i="15"/>
  <c r="X8" i="15"/>
  <c r="Y8" i="15"/>
  <c r="I10" i="15"/>
  <c r="J10" i="15"/>
  <c r="I8" i="15"/>
  <c r="J8" i="15"/>
  <c r="N8" i="15"/>
  <c r="O8" i="15"/>
  <c r="N10" i="15"/>
  <c r="O10" i="15"/>
  <c r="D10" i="15"/>
  <c r="E10" i="15"/>
  <c r="N9" i="15"/>
  <c r="O9" i="15"/>
  <c r="X9" i="15"/>
  <c r="Y9" i="15"/>
  <c r="X10" i="15"/>
  <c r="Y10" i="15"/>
  <c r="I9" i="15"/>
  <c r="J9" i="15"/>
  <c r="B2" i="14"/>
  <c r="B2" i="10"/>
  <c r="B2" i="5"/>
  <c r="B6" i="14"/>
  <c r="B6" i="5"/>
  <c r="B6" i="10"/>
  <c r="B10" i="14"/>
  <c r="B10" i="10"/>
  <c r="B10" i="5"/>
  <c r="B14" i="14"/>
  <c r="B14" i="5"/>
  <c r="B14" i="10"/>
  <c r="B18" i="14"/>
  <c r="B18" i="10"/>
  <c r="B18" i="5"/>
  <c r="B22" i="5"/>
  <c r="B22" i="10"/>
  <c r="B22" i="14"/>
  <c r="B26" i="14"/>
  <c r="B26" i="10"/>
  <c r="B26" i="5"/>
  <c r="B30" i="14"/>
  <c r="B30" i="5"/>
  <c r="B30" i="10"/>
  <c r="B34" i="14"/>
  <c r="B34" i="10"/>
  <c r="B34" i="5"/>
  <c r="B38" i="14"/>
  <c r="B38" i="5"/>
  <c r="B38" i="10"/>
  <c r="B42" i="14"/>
  <c r="B42" i="10"/>
  <c r="B42" i="5"/>
  <c r="B46" i="14"/>
  <c r="B46" i="5"/>
  <c r="B46" i="10"/>
  <c r="B50" i="14"/>
  <c r="B50" i="10"/>
  <c r="B50" i="5"/>
  <c r="B54" i="14"/>
  <c r="B54" i="5"/>
  <c r="B54" i="10"/>
  <c r="B58" i="14"/>
  <c r="B58" i="10"/>
  <c r="B58" i="5"/>
  <c r="B62" i="14"/>
  <c r="B62" i="5"/>
  <c r="B62" i="10"/>
  <c r="B66" i="14"/>
  <c r="B66" i="5"/>
  <c r="B66" i="10"/>
  <c r="B70" i="14"/>
  <c r="B70" i="10"/>
  <c r="B70" i="5"/>
  <c r="B74" i="14"/>
  <c r="B74" i="5"/>
  <c r="B74" i="10"/>
  <c r="B78" i="14"/>
  <c r="B78" i="5"/>
  <c r="B78" i="10"/>
  <c r="B82" i="14"/>
  <c r="B82" i="10"/>
  <c r="B82" i="5"/>
  <c r="B86" i="14"/>
  <c r="B86" i="5"/>
  <c r="B86" i="10"/>
  <c r="B90" i="14"/>
  <c r="B90" i="5"/>
  <c r="B90" i="10"/>
  <c r="B94" i="14"/>
  <c r="B94" i="5"/>
  <c r="B94" i="10"/>
  <c r="B8" i="14"/>
  <c r="B12" i="14"/>
  <c r="B16" i="14"/>
  <c r="B23" i="14"/>
  <c r="B35" i="14"/>
  <c r="B3" i="5"/>
  <c r="B7" i="5"/>
  <c r="B15" i="5"/>
  <c r="B19" i="5"/>
  <c r="B23" i="5"/>
  <c r="B27" i="5"/>
  <c r="B31" i="5"/>
  <c r="B35" i="5"/>
  <c r="B39" i="5"/>
  <c r="B43" i="5"/>
  <c r="B47" i="5"/>
  <c r="B51" i="5"/>
  <c r="B55" i="5"/>
  <c r="B59" i="5"/>
  <c r="B63" i="5"/>
  <c r="B67" i="5"/>
  <c r="B71" i="5"/>
  <c r="B75" i="5"/>
  <c r="B79" i="5"/>
  <c r="B83" i="5"/>
  <c r="B87" i="5"/>
  <c r="B91" i="5"/>
  <c r="B95" i="5"/>
  <c r="B39" i="14"/>
  <c r="B43" i="14"/>
  <c r="B47" i="14"/>
  <c r="B51" i="14"/>
  <c r="B20" i="5"/>
  <c r="B24" i="5"/>
  <c r="B28" i="5"/>
  <c r="B32" i="5"/>
  <c r="B36" i="5"/>
  <c r="B40" i="5"/>
  <c r="B44" i="5"/>
  <c r="B48" i="5"/>
  <c r="B52" i="5"/>
  <c r="B56" i="5"/>
  <c r="B60" i="5"/>
  <c r="B64" i="5"/>
  <c r="B68" i="5"/>
  <c r="B72" i="5"/>
  <c r="B76" i="5"/>
  <c r="B80" i="5"/>
  <c r="B84" i="5"/>
  <c r="B88" i="5"/>
  <c r="B92" i="5"/>
  <c r="B96" i="5"/>
  <c r="B19" i="10"/>
  <c r="B27" i="10"/>
  <c r="B31" i="10"/>
  <c r="B55" i="10"/>
  <c r="B59" i="10"/>
  <c r="B63" i="10"/>
  <c r="B67" i="10"/>
  <c r="B71" i="10"/>
  <c r="B75" i="10"/>
  <c r="B79" i="10"/>
  <c r="B83" i="10"/>
  <c r="B87" i="10"/>
  <c r="B91" i="10"/>
  <c r="B95" i="10"/>
  <c r="O12" i="15"/>
  <c r="J12" i="15"/>
  <c r="E12" i="15"/>
  <c r="Y13" i="15"/>
  <c r="O13" i="15"/>
  <c r="E13" i="15"/>
  <c r="D13" i="15"/>
  <c r="C13" i="15"/>
  <c r="J13" i="15"/>
  <c r="I13" i="15"/>
  <c r="I14" i="15"/>
  <c r="R13" i="15"/>
  <c r="N38" i="22"/>
  <c r="N13" i="15"/>
  <c r="N14" i="15"/>
  <c r="E33" i="22"/>
  <c r="J38" i="22"/>
  <c r="H13" i="15"/>
  <c r="K38" i="22"/>
  <c r="H14" i="15"/>
  <c r="R14" i="15"/>
  <c r="E37" i="22"/>
  <c r="M13" i="15"/>
  <c r="L38" i="22"/>
  <c r="D14" i="15"/>
  <c r="C14" i="15"/>
  <c r="F34" i="22"/>
  <c r="K39" i="22"/>
  <c r="F37" i="22"/>
  <c r="N39" i="22"/>
  <c r="O38" i="22"/>
  <c r="F33" i="22"/>
  <c r="J39" i="22"/>
  <c r="E34" i="22"/>
  <c r="M14" i="15"/>
  <c r="E35" i="22"/>
  <c r="F36" i="22"/>
  <c r="E36" i="22"/>
  <c r="E28" i="22"/>
  <c r="F35" i="22"/>
  <c r="F38" i="22"/>
  <c r="L39" i="22"/>
  <c r="O39" i="22"/>
  <c r="E38" i="22"/>
  <c r="B1" i="13"/>
  <c r="B97" i="13"/>
  <c r="B49" i="13"/>
  <c r="O97" i="13"/>
  <c r="N97" i="13"/>
  <c r="M97" i="13"/>
  <c r="J97" i="13"/>
  <c r="D97" i="13"/>
  <c r="L97" i="13"/>
  <c r="C97" i="13"/>
  <c r="K97" i="13"/>
  <c r="A97" i="13"/>
  <c r="O96" i="13"/>
  <c r="N96" i="13"/>
  <c r="M96" i="13"/>
  <c r="J96" i="13"/>
  <c r="D96" i="13"/>
  <c r="L96" i="13"/>
  <c r="C96" i="13"/>
  <c r="K96" i="13"/>
  <c r="A96" i="13"/>
  <c r="O95" i="13"/>
  <c r="N95" i="13"/>
  <c r="M95" i="13"/>
  <c r="J95" i="13"/>
  <c r="D95" i="13"/>
  <c r="L95" i="13"/>
  <c r="C95" i="13"/>
  <c r="K95" i="13"/>
  <c r="A95" i="13"/>
  <c r="O94" i="13"/>
  <c r="N94" i="13"/>
  <c r="M94" i="13"/>
  <c r="J94" i="13"/>
  <c r="D94" i="13"/>
  <c r="L94" i="13"/>
  <c r="C94" i="13"/>
  <c r="K94" i="13"/>
  <c r="A94" i="13"/>
  <c r="O93" i="13"/>
  <c r="N93" i="13"/>
  <c r="M93" i="13"/>
  <c r="J93" i="13"/>
  <c r="D93" i="13"/>
  <c r="L93" i="13"/>
  <c r="C93" i="13"/>
  <c r="K93" i="13"/>
  <c r="A93" i="13"/>
  <c r="O92" i="13"/>
  <c r="N92" i="13"/>
  <c r="M92" i="13"/>
  <c r="J92" i="13"/>
  <c r="D92" i="13"/>
  <c r="L92" i="13"/>
  <c r="C92" i="13"/>
  <c r="K92" i="13"/>
  <c r="A92" i="13"/>
  <c r="O91" i="13"/>
  <c r="N91" i="13"/>
  <c r="M91" i="13"/>
  <c r="J91" i="13"/>
  <c r="D91" i="13"/>
  <c r="L91" i="13"/>
  <c r="C91" i="13"/>
  <c r="K91" i="13"/>
  <c r="A91" i="13"/>
  <c r="O90" i="13"/>
  <c r="N90" i="13"/>
  <c r="M90" i="13"/>
  <c r="J90" i="13"/>
  <c r="D90" i="13"/>
  <c r="L90" i="13"/>
  <c r="C90" i="13"/>
  <c r="K90" i="13"/>
  <c r="A90" i="13"/>
  <c r="O89" i="13"/>
  <c r="N89" i="13"/>
  <c r="M89" i="13"/>
  <c r="J89" i="13"/>
  <c r="D89" i="13"/>
  <c r="L89" i="13"/>
  <c r="C89" i="13"/>
  <c r="K89" i="13"/>
  <c r="A89" i="13"/>
  <c r="O88" i="13"/>
  <c r="N88" i="13"/>
  <c r="M88" i="13"/>
  <c r="J88" i="13"/>
  <c r="D88" i="13"/>
  <c r="L88" i="13"/>
  <c r="C88" i="13"/>
  <c r="K88" i="13"/>
  <c r="A88" i="13"/>
  <c r="O87" i="13"/>
  <c r="N87" i="13"/>
  <c r="M87" i="13"/>
  <c r="J87" i="13"/>
  <c r="D87" i="13"/>
  <c r="L87" i="13"/>
  <c r="C87" i="13"/>
  <c r="K87" i="13"/>
  <c r="A87" i="13"/>
  <c r="O86" i="13"/>
  <c r="N86" i="13"/>
  <c r="M86" i="13"/>
  <c r="J86" i="13"/>
  <c r="D86" i="13"/>
  <c r="L86" i="13"/>
  <c r="C86" i="13"/>
  <c r="K86" i="13"/>
  <c r="A86" i="13"/>
  <c r="O85" i="13"/>
  <c r="N85" i="13"/>
  <c r="M85" i="13"/>
  <c r="J85" i="13"/>
  <c r="D85" i="13"/>
  <c r="L85" i="13"/>
  <c r="C85" i="13"/>
  <c r="K85" i="13"/>
  <c r="A85" i="13"/>
  <c r="O84" i="13"/>
  <c r="N84" i="13"/>
  <c r="M84" i="13"/>
  <c r="J84" i="13"/>
  <c r="D84" i="13"/>
  <c r="L84" i="13"/>
  <c r="C84" i="13"/>
  <c r="K84" i="13"/>
  <c r="A84" i="13"/>
  <c r="O83" i="13"/>
  <c r="N83" i="13"/>
  <c r="M83" i="13"/>
  <c r="J83" i="13"/>
  <c r="D83" i="13"/>
  <c r="L83" i="13"/>
  <c r="C83" i="13"/>
  <c r="K83" i="13"/>
  <c r="A83" i="13"/>
  <c r="O82" i="13"/>
  <c r="N82" i="13"/>
  <c r="M82" i="13"/>
  <c r="J82" i="13"/>
  <c r="D82" i="13"/>
  <c r="L82" i="13"/>
  <c r="C82" i="13"/>
  <c r="K82" i="13"/>
  <c r="A82" i="13"/>
  <c r="O81" i="13"/>
  <c r="N81" i="13"/>
  <c r="M81" i="13"/>
  <c r="J81" i="13"/>
  <c r="D81" i="13"/>
  <c r="L81" i="13"/>
  <c r="C81" i="13"/>
  <c r="K81" i="13"/>
  <c r="A81" i="13"/>
  <c r="O80" i="13"/>
  <c r="N80" i="13"/>
  <c r="M80" i="13"/>
  <c r="J80" i="13"/>
  <c r="D80" i="13"/>
  <c r="L80" i="13"/>
  <c r="C80" i="13"/>
  <c r="K80" i="13"/>
  <c r="A80" i="13"/>
  <c r="O79" i="13"/>
  <c r="N79" i="13"/>
  <c r="M79" i="13"/>
  <c r="J79" i="13"/>
  <c r="D79" i="13"/>
  <c r="L79" i="13"/>
  <c r="C79" i="13"/>
  <c r="K79" i="13"/>
  <c r="A79" i="13"/>
  <c r="O78" i="13"/>
  <c r="N78" i="13"/>
  <c r="M78" i="13"/>
  <c r="J78" i="13"/>
  <c r="D78" i="13"/>
  <c r="L78" i="13"/>
  <c r="C78" i="13"/>
  <c r="K78" i="13"/>
  <c r="A78" i="13"/>
  <c r="O77" i="13"/>
  <c r="N77" i="13"/>
  <c r="M77" i="13"/>
  <c r="J77" i="13"/>
  <c r="D77" i="13"/>
  <c r="L77" i="13"/>
  <c r="C77" i="13"/>
  <c r="K77" i="13"/>
  <c r="A77" i="13"/>
  <c r="O76" i="13"/>
  <c r="N76" i="13"/>
  <c r="M76" i="13"/>
  <c r="J76" i="13"/>
  <c r="D76" i="13"/>
  <c r="L76" i="13"/>
  <c r="C76" i="13"/>
  <c r="K76" i="13"/>
  <c r="A76" i="13"/>
  <c r="O75" i="13"/>
  <c r="N75" i="13"/>
  <c r="M75" i="13"/>
  <c r="J75" i="13"/>
  <c r="D75" i="13"/>
  <c r="L75" i="13"/>
  <c r="C75" i="13"/>
  <c r="K75" i="13"/>
  <c r="A75" i="13"/>
  <c r="O74" i="13"/>
  <c r="N74" i="13"/>
  <c r="M74" i="13"/>
  <c r="J74" i="13"/>
  <c r="D74" i="13"/>
  <c r="L74" i="13"/>
  <c r="C74" i="13"/>
  <c r="K74" i="13"/>
  <c r="A74" i="13"/>
  <c r="O73" i="13"/>
  <c r="N73" i="13"/>
  <c r="M73" i="13"/>
  <c r="J73" i="13"/>
  <c r="D73" i="13"/>
  <c r="L73" i="13"/>
  <c r="C73" i="13"/>
  <c r="K73" i="13"/>
  <c r="A73" i="13"/>
  <c r="O72" i="13"/>
  <c r="N72" i="13"/>
  <c r="M72" i="13"/>
  <c r="J72" i="13"/>
  <c r="D72" i="13"/>
  <c r="L72" i="13"/>
  <c r="C72" i="13"/>
  <c r="K72" i="13"/>
  <c r="A72" i="13"/>
  <c r="O71" i="13"/>
  <c r="N71" i="13"/>
  <c r="M71" i="13"/>
  <c r="J71" i="13"/>
  <c r="D71" i="13"/>
  <c r="L71" i="13"/>
  <c r="C71" i="13"/>
  <c r="K71" i="13"/>
  <c r="A71" i="13"/>
  <c r="O70" i="13"/>
  <c r="N70" i="13"/>
  <c r="M70" i="13"/>
  <c r="J70" i="13"/>
  <c r="D70" i="13"/>
  <c r="L70" i="13"/>
  <c r="C70" i="13"/>
  <c r="K70" i="13"/>
  <c r="A70" i="13"/>
  <c r="O69" i="13"/>
  <c r="N69" i="13"/>
  <c r="M69" i="13"/>
  <c r="J69" i="13"/>
  <c r="D69" i="13"/>
  <c r="L69" i="13"/>
  <c r="C69" i="13"/>
  <c r="K69" i="13"/>
  <c r="A69" i="13"/>
  <c r="O68" i="13"/>
  <c r="N68" i="13"/>
  <c r="M68" i="13"/>
  <c r="J68" i="13"/>
  <c r="D68" i="13"/>
  <c r="L68" i="13"/>
  <c r="C68" i="13"/>
  <c r="K68" i="13"/>
  <c r="A68" i="13"/>
  <c r="O67" i="13"/>
  <c r="N67" i="13"/>
  <c r="M67" i="13"/>
  <c r="J67" i="13"/>
  <c r="D67" i="13"/>
  <c r="L67" i="13"/>
  <c r="C67" i="13"/>
  <c r="K67" i="13"/>
  <c r="A67" i="13"/>
  <c r="O66" i="13"/>
  <c r="N66" i="13"/>
  <c r="M66" i="13"/>
  <c r="J66" i="13"/>
  <c r="D66" i="13"/>
  <c r="L66" i="13"/>
  <c r="C66" i="13"/>
  <c r="K66" i="13"/>
  <c r="A66" i="13"/>
  <c r="O65" i="13"/>
  <c r="N65" i="13"/>
  <c r="M65" i="13"/>
  <c r="J65" i="13"/>
  <c r="D65" i="13"/>
  <c r="L65" i="13"/>
  <c r="C65" i="13"/>
  <c r="K65" i="13"/>
  <c r="A65" i="13"/>
  <c r="O64" i="13"/>
  <c r="N64" i="13"/>
  <c r="M64" i="13"/>
  <c r="J64" i="13"/>
  <c r="D64" i="13"/>
  <c r="L64" i="13"/>
  <c r="C64" i="13"/>
  <c r="K64" i="13"/>
  <c r="A64" i="13"/>
  <c r="O63" i="13"/>
  <c r="N63" i="13"/>
  <c r="M63" i="13"/>
  <c r="J63" i="13"/>
  <c r="D63" i="13"/>
  <c r="L63" i="13"/>
  <c r="C63" i="13"/>
  <c r="K63" i="13"/>
  <c r="A63" i="13"/>
  <c r="O62" i="13"/>
  <c r="N62" i="13"/>
  <c r="M62" i="13"/>
  <c r="J62" i="13"/>
  <c r="D62" i="13"/>
  <c r="L62" i="13"/>
  <c r="C62" i="13"/>
  <c r="K62" i="13"/>
  <c r="A62" i="13"/>
  <c r="O61" i="13"/>
  <c r="N61" i="13"/>
  <c r="M61" i="13"/>
  <c r="J61" i="13"/>
  <c r="D61" i="13"/>
  <c r="L61" i="13"/>
  <c r="C61" i="13"/>
  <c r="K61" i="13"/>
  <c r="A61" i="13"/>
  <c r="O60" i="13"/>
  <c r="N60" i="13"/>
  <c r="M60" i="13"/>
  <c r="J60" i="13"/>
  <c r="D60" i="13"/>
  <c r="L60" i="13"/>
  <c r="C60" i="13"/>
  <c r="K60" i="13"/>
  <c r="A60" i="13"/>
  <c r="O59" i="13"/>
  <c r="N59" i="13"/>
  <c r="M59" i="13"/>
  <c r="J59" i="13"/>
  <c r="D59" i="13"/>
  <c r="L59" i="13"/>
  <c r="C59" i="13"/>
  <c r="K59" i="13"/>
  <c r="A59" i="13"/>
  <c r="O58" i="13"/>
  <c r="N58" i="13"/>
  <c r="M58" i="13"/>
  <c r="J58" i="13"/>
  <c r="D58" i="13"/>
  <c r="L58" i="13"/>
  <c r="C58" i="13"/>
  <c r="K58" i="13"/>
  <c r="A58" i="13"/>
  <c r="O57" i="13"/>
  <c r="N57" i="13"/>
  <c r="M57" i="13"/>
  <c r="J57" i="13"/>
  <c r="D57" i="13"/>
  <c r="L57" i="13"/>
  <c r="C57" i="13"/>
  <c r="K57" i="13"/>
  <c r="A57" i="13"/>
  <c r="O56" i="13"/>
  <c r="N56" i="13"/>
  <c r="M56" i="13"/>
  <c r="J56" i="13"/>
  <c r="A56" i="13"/>
  <c r="O55" i="13"/>
  <c r="N55" i="13"/>
  <c r="M55" i="13"/>
  <c r="J55" i="13"/>
  <c r="D55" i="13"/>
  <c r="L55" i="13"/>
  <c r="C55" i="13"/>
  <c r="K55" i="13"/>
  <c r="A55" i="13"/>
  <c r="O54" i="13"/>
  <c r="N54" i="13"/>
  <c r="M54" i="13"/>
  <c r="J54" i="13"/>
  <c r="D54" i="13"/>
  <c r="L54" i="13"/>
  <c r="C54" i="13"/>
  <c r="K54" i="13"/>
  <c r="A54" i="13"/>
  <c r="O53" i="13"/>
  <c r="N53" i="13"/>
  <c r="M53" i="13"/>
  <c r="J53" i="13"/>
  <c r="D53" i="13"/>
  <c r="L53" i="13"/>
  <c r="C53" i="13"/>
  <c r="K53" i="13"/>
  <c r="A53" i="13"/>
  <c r="O52" i="13"/>
  <c r="N52" i="13"/>
  <c r="M52" i="13"/>
  <c r="J52" i="13"/>
  <c r="D52" i="13"/>
  <c r="L52" i="13"/>
  <c r="C52" i="13"/>
  <c r="K52" i="13"/>
  <c r="A52" i="13"/>
  <c r="O51" i="13"/>
  <c r="N51" i="13"/>
  <c r="M51" i="13"/>
  <c r="J51" i="13"/>
  <c r="D51" i="13"/>
  <c r="L51" i="13"/>
  <c r="C51" i="13"/>
  <c r="K51" i="13"/>
  <c r="A51" i="13"/>
  <c r="O50" i="13"/>
  <c r="N50" i="13"/>
  <c r="M50" i="13"/>
  <c r="J50" i="13"/>
  <c r="D50" i="13"/>
  <c r="L50" i="13"/>
  <c r="C50" i="13"/>
  <c r="K50" i="13"/>
  <c r="A50" i="13"/>
  <c r="O49" i="13"/>
  <c r="N49" i="13"/>
  <c r="M49" i="13"/>
  <c r="J49" i="13"/>
  <c r="D49" i="13"/>
  <c r="L49" i="13"/>
  <c r="C49" i="13"/>
  <c r="K49" i="13"/>
  <c r="A49" i="13"/>
  <c r="O48" i="13"/>
  <c r="N48" i="13"/>
  <c r="M48" i="13"/>
  <c r="J48" i="13"/>
  <c r="D48" i="13"/>
  <c r="L48" i="13"/>
  <c r="C48" i="13"/>
  <c r="K48" i="13"/>
  <c r="A48" i="13"/>
  <c r="O47" i="13"/>
  <c r="N47" i="13"/>
  <c r="M47" i="13"/>
  <c r="J47" i="13"/>
  <c r="D47" i="13"/>
  <c r="L47" i="13"/>
  <c r="C47" i="13"/>
  <c r="K47" i="13"/>
  <c r="A47" i="13"/>
  <c r="O46" i="13"/>
  <c r="N46" i="13"/>
  <c r="M46" i="13"/>
  <c r="J46" i="13"/>
  <c r="D46" i="13"/>
  <c r="L46" i="13"/>
  <c r="C46" i="13"/>
  <c r="K46" i="13"/>
  <c r="A46" i="13"/>
  <c r="O45" i="13"/>
  <c r="N45" i="13"/>
  <c r="M45" i="13"/>
  <c r="J45" i="13"/>
  <c r="D45" i="13"/>
  <c r="L45" i="13"/>
  <c r="C45" i="13"/>
  <c r="K45" i="13"/>
  <c r="A45" i="13"/>
  <c r="O44" i="13"/>
  <c r="N44" i="13"/>
  <c r="M44" i="13"/>
  <c r="J44" i="13"/>
  <c r="D44" i="13"/>
  <c r="L44" i="13"/>
  <c r="C44" i="13"/>
  <c r="K44" i="13"/>
  <c r="A44" i="13"/>
  <c r="O43" i="13"/>
  <c r="N43" i="13"/>
  <c r="M43" i="13"/>
  <c r="J43" i="13"/>
  <c r="D43" i="13"/>
  <c r="L43" i="13"/>
  <c r="C43" i="13"/>
  <c r="K43" i="13"/>
  <c r="A43" i="13"/>
  <c r="O42" i="13"/>
  <c r="N42" i="13"/>
  <c r="M42" i="13"/>
  <c r="J42" i="13"/>
  <c r="D42" i="13"/>
  <c r="L42" i="13"/>
  <c r="C42" i="13"/>
  <c r="K42" i="13"/>
  <c r="A42" i="13"/>
  <c r="O41" i="13"/>
  <c r="N41" i="13"/>
  <c r="M41" i="13"/>
  <c r="J41" i="13"/>
  <c r="D41" i="13"/>
  <c r="L41" i="13"/>
  <c r="C41" i="13"/>
  <c r="K41" i="13"/>
  <c r="A41" i="13"/>
  <c r="O40" i="13"/>
  <c r="N40" i="13"/>
  <c r="M40" i="13"/>
  <c r="J40" i="13"/>
  <c r="D40" i="13"/>
  <c r="L40" i="13"/>
  <c r="C40" i="13"/>
  <c r="K40" i="13"/>
  <c r="A40" i="13"/>
  <c r="O39" i="13"/>
  <c r="N39" i="13"/>
  <c r="M39" i="13"/>
  <c r="J39" i="13"/>
  <c r="D39" i="13"/>
  <c r="L39" i="13"/>
  <c r="C39" i="13"/>
  <c r="K39" i="13"/>
  <c r="A39" i="13"/>
  <c r="O38" i="13"/>
  <c r="N38" i="13"/>
  <c r="M38" i="13"/>
  <c r="J38" i="13"/>
  <c r="D38" i="13"/>
  <c r="L38" i="13"/>
  <c r="C38" i="13"/>
  <c r="K38" i="13"/>
  <c r="A38" i="13"/>
  <c r="O37" i="13"/>
  <c r="N37" i="13"/>
  <c r="M37" i="13"/>
  <c r="J37" i="13"/>
  <c r="D37" i="13"/>
  <c r="L37" i="13"/>
  <c r="C37" i="13"/>
  <c r="K37" i="13"/>
  <c r="A37" i="13"/>
  <c r="O36" i="13"/>
  <c r="N36" i="13"/>
  <c r="M36" i="13"/>
  <c r="J36" i="13"/>
  <c r="D36" i="13"/>
  <c r="L36" i="13"/>
  <c r="C36" i="13"/>
  <c r="K36" i="13"/>
  <c r="A36" i="13"/>
  <c r="O35" i="13"/>
  <c r="N35" i="13"/>
  <c r="M35" i="13"/>
  <c r="J35" i="13"/>
  <c r="D35" i="13"/>
  <c r="L35" i="13"/>
  <c r="C35" i="13"/>
  <c r="K35" i="13"/>
  <c r="A35" i="13"/>
  <c r="O34" i="13"/>
  <c r="N34" i="13"/>
  <c r="M34" i="13"/>
  <c r="J34" i="13"/>
  <c r="D34" i="13"/>
  <c r="L34" i="13"/>
  <c r="C34" i="13"/>
  <c r="K34" i="13"/>
  <c r="A34" i="13"/>
  <c r="O33" i="13"/>
  <c r="N33" i="13"/>
  <c r="M33" i="13"/>
  <c r="J33" i="13"/>
  <c r="D33" i="13"/>
  <c r="L33" i="13"/>
  <c r="C33" i="13"/>
  <c r="K33" i="13"/>
  <c r="A33" i="13"/>
  <c r="O32" i="13"/>
  <c r="N32" i="13"/>
  <c r="M32" i="13"/>
  <c r="J32" i="13"/>
  <c r="D32" i="13"/>
  <c r="L32" i="13"/>
  <c r="C32" i="13"/>
  <c r="K32" i="13"/>
  <c r="A32" i="13"/>
  <c r="O31" i="13"/>
  <c r="N31" i="13"/>
  <c r="M31" i="13"/>
  <c r="J31" i="13"/>
  <c r="D31" i="13"/>
  <c r="L31" i="13"/>
  <c r="C31" i="13"/>
  <c r="K31" i="13"/>
  <c r="A31" i="13"/>
  <c r="O30" i="13"/>
  <c r="N30" i="13"/>
  <c r="M30" i="13"/>
  <c r="J30" i="13"/>
  <c r="D30" i="13"/>
  <c r="L30" i="13"/>
  <c r="C30" i="13"/>
  <c r="K30" i="13"/>
  <c r="A30" i="13"/>
  <c r="O29" i="13"/>
  <c r="N29" i="13"/>
  <c r="M29" i="13"/>
  <c r="J29" i="13"/>
  <c r="D29" i="13"/>
  <c r="L29" i="13"/>
  <c r="C29" i="13"/>
  <c r="K29" i="13"/>
  <c r="A29" i="13"/>
  <c r="O28" i="13"/>
  <c r="N28" i="13"/>
  <c r="M28" i="13"/>
  <c r="J28" i="13"/>
  <c r="D28" i="13"/>
  <c r="L28" i="13"/>
  <c r="C28" i="13"/>
  <c r="K28" i="13"/>
  <c r="A28" i="13"/>
  <c r="O27" i="13"/>
  <c r="N27" i="13"/>
  <c r="M27" i="13"/>
  <c r="J27" i="13"/>
  <c r="D27" i="13"/>
  <c r="L27" i="13"/>
  <c r="C27" i="13"/>
  <c r="K27" i="13"/>
  <c r="A27" i="13"/>
  <c r="O26" i="13"/>
  <c r="N26" i="13"/>
  <c r="M26" i="13"/>
  <c r="J26" i="13"/>
  <c r="D26" i="13"/>
  <c r="L26" i="13"/>
  <c r="C26" i="13"/>
  <c r="K26" i="13"/>
  <c r="A26" i="13"/>
  <c r="O25" i="13"/>
  <c r="N25" i="13"/>
  <c r="M25" i="13"/>
  <c r="J25" i="13"/>
  <c r="D25" i="13"/>
  <c r="L25" i="13"/>
  <c r="C25" i="13"/>
  <c r="K25" i="13"/>
  <c r="A25" i="13"/>
  <c r="O24" i="13"/>
  <c r="N24" i="13"/>
  <c r="M24" i="13"/>
  <c r="J24" i="13"/>
  <c r="D24" i="13"/>
  <c r="L24" i="13"/>
  <c r="C24" i="13"/>
  <c r="K24" i="13"/>
  <c r="A24" i="13"/>
  <c r="O23" i="13"/>
  <c r="N23" i="13"/>
  <c r="M23" i="13"/>
  <c r="J23" i="13"/>
  <c r="D23" i="13"/>
  <c r="L23" i="13"/>
  <c r="C23" i="13"/>
  <c r="K23" i="13"/>
  <c r="A23" i="13"/>
  <c r="O22" i="13"/>
  <c r="N22" i="13"/>
  <c r="M22" i="13"/>
  <c r="J22" i="13"/>
  <c r="D22" i="13"/>
  <c r="L22" i="13"/>
  <c r="C22" i="13"/>
  <c r="K22" i="13"/>
  <c r="A22" i="13"/>
  <c r="O21" i="13"/>
  <c r="N21" i="13"/>
  <c r="M21" i="13"/>
  <c r="J21" i="13"/>
  <c r="D21" i="13"/>
  <c r="L21" i="13"/>
  <c r="C21" i="13"/>
  <c r="K21" i="13"/>
  <c r="A21" i="13"/>
  <c r="O20" i="13"/>
  <c r="N20" i="13"/>
  <c r="M20" i="13"/>
  <c r="J20" i="13"/>
  <c r="D20" i="13"/>
  <c r="L20" i="13"/>
  <c r="C20" i="13"/>
  <c r="K20" i="13"/>
  <c r="A20" i="13"/>
  <c r="O19" i="13"/>
  <c r="N19" i="13"/>
  <c r="M19" i="13"/>
  <c r="J19" i="13"/>
  <c r="D19" i="13"/>
  <c r="L19" i="13"/>
  <c r="C19" i="13"/>
  <c r="K19" i="13"/>
  <c r="A19" i="13"/>
  <c r="O18" i="13"/>
  <c r="N18" i="13"/>
  <c r="M18" i="13"/>
  <c r="J18" i="13"/>
  <c r="D18" i="13"/>
  <c r="L18" i="13"/>
  <c r="C18" i="13"/>
  <c r="K18" i="13"/>
  <c r="A18" i="13"/>
  <c r="O17" i="13"/>
  <c r="N17" i="13"/>
  <c r="M17" i="13"/>
  <c r="J17" i="13"/>
  <c r="D17" i="13"/>
  <c r="L17" i="13"/>
  <c r="C17" i="13"/>
  <c r="K17" i="13"/>
  <c r="A17" i="13"/>
  <c r="O16" i="13"/>
  <c r="N16" i="13"/>
  <c r="M16" i="13"/>
  <c r="J16" i="13"/>
  <c r="D16" i="13"/>
  <c r="L16" i="13"/>
  <c r="C16" i="13"/>
  <c r="K16" i="13"/>
  <c r="A16" i="13"/>
  <c r="O15" i="13"/>
  <c r="N15" i="13"/>
  <c r="M15" i="13"/>
  <c r="J15" i="13"/>
  <c r="D15" i="13"/>
  <c r="L15" i="13"/>
  <c r="C15" i="13"/>
  <c r="K15" i="13"/>
  <c r="A15" i="13"/>
  <c r="O14" i="13"/>
  <c r="N14" i="13"/>
  <c r="M14" i="13"/>
  <c r="J14" i="13"/>
  <c r="D14" i="13"/>
  <c r="L14" i="13"/>
  <c r="C14" i="13"/>
  <c r="K14" i="13"/>
  <c r="A14" i="13"/>
  <c r="O13" i="13"/>
  <c r="N13" i="13"/>
  <c r="M13" i="13"/>
  <c r="J13" i="13"/>
  <c r="D13" i="13"/>
  <c r="L13" i="13"/>
  <c r="C13" i="13"/>
  <c r="K13" i="13"/>
  <c r="A13" i="13"/>
  <c r="O12" i="13"/>
  <c r="N12" i="13"/>
  <c r="M12" i="13"/>
  <c r="J12" i="13"/>
  <c r="D12" i="13"/>
  <c r="L12" i="13"/>
  <c r="C12" i="13"/>
  <c r="K12" i="13"/>
  <c r="A12" i="13"/>
  <c r="J11" i="13"/>
  <c r="Q11" i="13"/>
  <c r="O10" i="13"/>
  <c r="N10" i="13"/>
  <c r="M10" i="13"/>
  <c r="J10" i="13"/>
  <c r="D10" i="13"/>
  <c r="L10" i="13"/>
  <c r="C10" i="13"/>
  <c r="K10" i="13"/>
  <c r="A10" i="13"/>
  <c r="O9" i="13"/>
  <c r="N9" i="13"/>
  <c r="M9" i="13"/>
  <c r="J9" i="13"/>
  <c r="D9" i="13"/>
  <c r="L9" i="13"/>
  <c r="C9" i="13"/>
  <c r="K9" i="13"/>
  <c r="A9" i="13"/>
  <c r="O8" i="13"/>
  <c r="N8" i="13"/>
  <c r="M8" i="13"/>
  <c r="J8" i="13"/>
  <c r="D8" i="13"/>
  <c r="L8" i="13"/>
  <c r="C8" i="13"/>
  <c r="K8" i="13"/>
  <c r="A8" i="13"/>
  <c r="O7" i="13"/>
  <c r="N7" i="13"/>
  <c r="M7" i="13"/>
  <c r="J7" i="13"/>
  <c r="D7" i="13"/>
  <c r="L7" i="13"/>
  <c r="C7" i="13"/>
  <c r="K7" i="13"/>
  <c r="A7" i="13"/>
  <c r="O6" i="13"/>
  <c r="N6" i="13"/>
  <c r="M6" i="13"/>
  <c r="J6" i="13"/>
  <c r="D6" i="13"/>
  <c r="L6" i="13"/>
  <c r="C6" i="13"/>
  <c r="K6" i="13"/>
  <c r="A6" i="13"/>
  <c r="O5" i="13"/>
  <c r="N5" i="13"/>
  <c r="M5" i="13"/>
  <c r="J5" i="13"/>
  <c r="D5" i="13"/>
  <c r="L5" i="13"/>
  <c r="C5" i="13"/>
  <c r="K5" i="13"/>
  <c r="A5" i="13"/>
  <c r="O4" i="13"/>
  <c r="N4" i="13"/>
  <c r="M4" i="13"/>
  <c r="J4" i="13"/>
  <c r="D4" i="13"/>
  <c r="L4" i="13"/>
  <c r="C4" i="13"/>
  <c r="K4" i="13"/>
  <c r="A4" i="13"/>
  <c r="O3" i="13"/>
  <c r="N3" i="13"/>
  <c r="M3" i="13"/>
  <c r="J3" i="13"/>
  <c r="D3" i="13"/>
  <c r="L3" i="13"/>
  <c r="C3" i="13"/>
  <c r="K3" i="13"/>
  <c r="A3" i="13"/>
  <c r="O2" i="13"/>
  <c r="N2" i="13"/>
  <c r="M2" i="13"/>
  <c r="J2" i="13"/>
  <c r="D2" i="13"/>
  <c r="L2" i="13"/>
  <c r="C2" i="13"/>
  <c r="K2" i="13"/>
  <c r="A2" i="13"/>
  <c r="H1" i="13"/>
  <c r="P1" i="13"/>
  <c r="G1" i="13"/>
  <c r="O1" i="13"/>
  <c r="F1" i="13"/>
  <c r="N1" i="13"/>
  <c r="E1" i="13"/>
  <c r="M1" i="13"/>
  <c r="D1" i="13"/>
  <c r="L1" i="13"/>
  <c r="C1" i="13"/>
  <c r="K1" i="13"/>
  <c r="A1" i="13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N11" i="10"/>
  <c r="I10" i="10"/>
  <c r="I9" i="10"/>
  <c r="I8" i="10"/>
  <c r="I7" i="10"/>
  <c r="I6" i="10"/>
  <c r="I5" i="10"/>
  <c r="I4" i="10"/>
  <c r="I3" i="10"/>
  <c r="I2" i="10"/>
  <c r="C97" i="10"/>
  <c r="C49" i="10"/>
  <c r="E97" i="10"/>
  <c r="K97" i="10"/>
  <c r="D97" i="10"/>
  <c r="J97" i="10"/>
  <c r="A97" i="10"/>
  <c r="E96" i="10"/>
  <c r="K96" i="10"/>
  <c r="D96" i="10"/>
  <c r="J96" i="10"/>
  <c r="A96" i="10"/>
  <c r="E95" i="10"/>
  <c r="K95" i="10"/>
  <c r="D95" i="10"/>
  <c r="J95" i="10"/>
  <c r="A95" i="10"/>
  <c r="E94" i="10"/>
  <c r="K94" i="10"/>
  <c r="D94" i="10"/>
  <c r="J94" i="10"/>
  <c r="A94" i="10"/>
  <c r="E93" i="10"/>
  <c r="K93" i="10"/>
  <c r="D93" i="10"/>
  <c r="J93" i="10"/>
  <c r="A93" i="10"/>
  <c r="E92" i="10"/>
  <c r="K92" i="10"/>
  <c r="D92" i="10"/>
  <c r="J92" i="10"/>
  <c r="A92" i="10"/>
  <c r="E91" i="10"/>
  <c r="K91" i="10"/>
  <c r="D91" i="10"/>
  <c r="J91" i="10"/>
  <c r="A91" i="10"/>
  <c r="E90" i="10"/>
  <c r="K90" i="10"/>
  <c r="D90" i="10"/>
  <c r="J90" i="10"/>
  <c r="A90" i="10"/>
  <c r="E89" i="10"/>
  <c r="K89" i="10"/>
  <c r="D89" i="10"/>
  <c r="J89" i="10"/>
  <c r="A89" i="10"/>
  <c r="E88" i="10"/>
  <c r="K88" i="10"/>
  <c r="D88" i="10"/>
  <c r="J88" i="10"/>
  <c r="A88" i="10"/>
  <c r="E87" i="10"/>
  <c r="K87" i="10"/>
  <c r="D87" i="10"/>
  <c r="J87" i="10"/>
  <c r="A87" i="10"/>
  <c r="E86" i="10"/>
  <c r="K86" i="10"/>
  <c r="D86" i="10"/>
  <c r="J86" i="10"/>
  <c r="A86" i="10"/>
  <c r="E85" i="10"/>
  <c r="K85" i="10"/>
  <c r="D85" i="10"/>
  <c r="J85" i="10"/>
  <c r="A85" i="10"/>
  <c r="E84" i="10"/>
  <c r="K84" i="10"/>
  <c r="D84" i="10"/>
  <c r="J84" i="10"/>
  <c r="A84" i="10"/>
  <c r="E83" i="10"/>
  <c r="K83" i="10"/>
  <c r="D83" i="10"/>
  <c r="J83" i="10"/>
  <c r="A83" i="10"/>
  <c r="E82" i="10"/>
  <c r="K82" i="10"/>
  <c r="D82" i="10"/>
  <c r="J82" i="10"/>
  <c r="A82" i="10"/>
  <c r="E81" i="10"/>
  <c r="K81" i="10"/>
  <c r="D81" i="10"/>
  <c r="J81" i="10"/>
  <c r="A81" i="10"/>
  <c r="E80" i="10"/>
  <c r="K80" i="10"/>
  <c r="D80" i="10"/>
  <c r="J80" i="10"/>
  <c r="A80" i="10"/>
  <c r="E79" i="10"/>
  <c r="K79" i="10"/>
  <c r="D79" i="10"/>
  <c r="J79" i="10"/>
  <c r="A79" i="10"/>
  <c r="E78" i="10"/>
  <c r="K78" i="10"/>
  <c r="D78" i="10"/>
  <c r="J78" i="10"/>
  <c r="A78" i="10"/>
  <c r="E77" i="10"/>
  <c r="K77" i="10"/>
  <c r="D77" i="10"/>
  <c r="J77" i="10"/>
  <c r="A77" i="10"/>
  <c r="E76" i="10"/>
  <c r="K76" i="10"/>
  <c r="D76" i="10"/>
  <c r="J76" i="10"/>
  <c r="A76" i="10"/>
  <c r="E75" i="10"/>
  <c r="K75" i="10"/>
  <c r="D75" i="10"/>
  <c r="J75" i="10"/>
  <c r="A75" i="10"/>
  <c r="E74" i="10"/>
  <c r="K74" i="10"/>
  <c r="D74" i="10"/>
  <c r="J74" i="10"/>
  <c r="A74" i="10"/>
  <c r="E73" i="10"/>
  <c r="K73" i="10"/>
  <c r="D73" i="10"/>
  <c r="J73" i="10"/>
  <c r="A73" i="10"/>
  <c r="E72" i="10"/>
  <c r="K72" i="10"/>
  <c r="D72" i="10"/>
  <c r="J72" i="10"/>
  <c r="A72" i="10"/>
  <c r="E71" i="10"/>
  <c r="K71" i="10"/>
  <c r="D71" i="10"/>
  <c r="J71" i="10"/>
  <c r="A71" i="10"/>
  <c r="E70" i="10"/>
  <c r="K70" i="10"/>
  <c r="D70" i="10"/>
  <c r="J70" i="10"/>
  <c r="A70" i="10"/>
  <c r="E69" i="10"/>
  <c r="K69" i="10"/>
  <c r="D69" i="10"/>
  <c r="J69" i="10"/>
  <c r="A69" i="10"/>
  <c r="E68" i="10"/>
  <c r="K68" i="10"/>
  <c r="D68" i="10"/>
  <c r="J68" i="10"/>
  <c r="A68" i="10"/>
  <c r="E67" i="10"/>
  <c r="K67" i="10"/>
  <c r="D67" i="10"/>
  <c r="J67" i="10"/>
  <c r="A67" i="10"/>
  <c r="E66" i="10"/>
  <c r="K66" i="10"/>
  <c r="D66" i="10"/>
  <c r="J66" i="10"/>
  <c r="A66" i="10"/>
  <c r="E65" i="10"/>
  <c r="K65" i="10"/>
  <c r="D65" i="10"/>
  <c r="J65" i="10"/>
  <c r="A65" i="10"/>
  <c r="E64" i="10"/>
  <c r="K64" i="10"/>
  <c r="D64" i="10"/>
  <c r="J64" i="10"/>
  <c r="A64" i="10"/>
  <c r="E63" i="10"/>
  <c r="K63" i="10"/>
  <c r="D63" i="10"/>
  <c r="J63" i="10"/>
  <c r="A63" i="10"/>
  <c r="E62" i="10"/>
  <c r="K62" i="10"/>
  <c r="D62" i="10"/>
  <c r="J62" i="10"/>
  <c r="A62" i="10"/>
  <c r="E61" i="10"/>
  <c r="K61" i="10"/>
  <c r="D61" i="10"/>
  <c r="J61" i="10"/>
  <c r="A61" i="10"/>
  <c r="E60" i="10"/>
  <c r="K60" i="10"/>
  <c r="D60" i="10"/>
  <c r="J60" i="10"/>
  <c r="A60" i="10"/>
  <c r="E59" i="10"/>
  <c r="K59" i="10"/>
  <c r="D59" i="10"/>
  <c r="J59" i="10"/>
  <c r="A59" i="10"/>
  <c r="E58" i="10"/>
  <c r="K58" i="10"/>
  <c r="D58" i="10"/>
  <c r="J58" i="10"/>
  <c r="A58" i="10"/>
  <c r="E57" i="10"/>
  <c r="K57" i="10"/>
  <c r="D57" i="10"/>
  <c r="J57" i="10"/>
  <c r="A57" i="10"/>
  <c r="A56" i="10"/>
  <c r="E55" i="10"/>
  <c r="K55" i="10"/>
  <c r="D55" i="10"/>
  <c r="J55" i="10"/>
  <c r="A55" i="10"/>
  <c r="E54" i="10"/>
  <c r="K54" i="10"/>
  <c r="D54" i="10"/>
  <c r="J54" i="10"/>
  <c r="A54" i="10"/>
  <c r="E53" i="10"/>
  <c r="K53" i="10"/>
  <c r="D53" i="10"/>
  <c r="J53" i="10"/>
  <c r="A53" i="10"/>
  <c r="E52" i="10"/>
  <c r="K52" i="10"/>
  <c r="D52" i="10"/>
  <c r="J52" i="10"/>
  <c r="A52" i="10"/>
  <c r="E51" i="10"/>
  <c r="K51" i="10"/>
  <c r="D51" i="10"/>
  <c r="J51" i="10"/>
  <c r="A51" i="10"/>
  <c r="E50" i="10"/>
  <c r="K50" i="10"/>
  <c r="D50" i="10"/>
  <c r="J50" i="10"/>
  <c r="A50" i="10"/>
  <c r="E49" i="10"/>
  <c r="K49" i="10"/>
  <c r="D49" i="10"/>
  <c r="J49" i="10"/>
  <c r="A49" i="10"/>
  <c r="E48" i="10"/>
  <c r="K48" i="10"/>
  <c r="D48" i="10"/>
  <c r="J48" i="10"/>
  <c r="A48" i="10"/>
  <c r="E47" i="10"/>
  <c r="K47" i="10"/>
  <c r="D47" i="10"/>
  <c r="J47" i="10"/>
  <c r="A47" i="10"/>
  <c r="E46" i="10"/>
  <c r="K46" i="10"/>
  <c r="D46" i="10"/>
  <c r="J46" i="10"/>
  <c r="A46" i="10"/>
  <c r="E45" i="10"/>
  <c r="K45" i="10"/>
  <c r="D45" i="10"/>
  <c r="J45" i="10"/>
  <c r="A45" i="10"/>
  <c r="E44" i="10"/>
  <c r="K44" i="10"/>
  <c r="D44" i="10"/>
  <c r="J44" i="10"/>
  <c r="A44" i="10"/>
  <c r="E43" i="10"/>
  <c r="K43" i="10"/>
  <c r="D43" i="10"/>
  <c r="J43" i="10"/>
  <c r="A43" i="10"/>
  <c r="E42" i="10"/>
  <c r="K42" i="10"/>
  <c r="D42" i="10"/>
  <c r="J42" i="10"/>
  <c r="A42" i="10"/>
  <c r="E41" i="10"/>
  <c r="K41" i="10"/>
  <c r="D41" i="10"/>
  <c r="J41" i="10"/>
  <c r="A41" i="10"/>
  <c r="E40" i="10"/>
  <c r="K40" i="10"/>
  <c r="D40" i="10"/>
  <c r="J40" i="10"/>
  <c r="A40" i="10"/>
  <c r="E39" i="10"/>
  <c r="K39" i="10"/>
  <c r="D39" i="10"/>
  <c r="J39" i="10"/>
  <c r="A39" i="10"/>
  <c r="E38" i="10"/>
  <c r="K38" i="10"/>
  <c r="D38" i="10"/>
  <c r="J38" i="10"/>
  <c r="A38" i="10"/>
  <c r="E37" i="10"/>
  <c r="K37" i="10"/>
  <c r="D37" i="10"/>
  <c r="J37" i="10"/>
  <c r="A37" i="10"/>
  <c r="E36" i="10"/>
  <c r="K36" i="10"/>
  <c r="D36" i="10"/>
  <c r="J36" i="10"/>
  <c r="A36" i="10"/>
  <c r="E35" i="10"/>
  <c r="K35" i="10"/>
  <c r="D35" i="10"/>
  <c r="J35" i="10"/>
  <c r="A35" i="10"/>
  <c r="E34" i="10"/>
  <c r="K34" i="10"/>
  <c r="D34" i="10"/>
  <c r="J34" i="10"/>
  <c r="A34" i="10"/>
  <c r="E33" i="10"/>
  <c r="K33" i="10"/>
  <c r="D33" i="10"/>
  <c r="J33" i="10"/>
  <c r="A33" i="10"/>
  <c r="E32" i="10"/>
  <c r="K32" i="10"/>
  <c r="D32" i="10"/>
  <c r="J32" i="10"/>
  <c r="A32" i="10"/>
  <c r="E31" i="10"/>
  <c r="K31" i="10"/>
  <c r="D31" i="10"/>
  <c r="J31" i="10"/>
  <c r="A31" i="10"/>
  <c r="E30" i="10"/>
  <c r="K30" i="10"/>
  <c r="D30" i="10"/>
  <c r="J30" i="10"/>
  <c r="A30" i="10"/>
  <c r="E29" i="10"/>
  <c r="K29" i="10"/>
  <c r="D29" i="10"/>
  <c r="J29" i="10"/>
  <c r="A29" i="10"/>
  <c r="E28" i="10"/>
  <c r="K28" i="10"/>
  <c r="D28" i="10"/>
  <c r="J28" i="10"/>
  <c r="A28" i="10"/>
  <c r="E27" i="10"/>
  <c r="K27" i="10"/>
  <c r="D27" i="10"/>
  <c r="J27" i="10"/>
  <c r="A27" i="10"/>
  <c r="E26" i="10"/>
  <c r="K26" i="10"/>
  <c r="D26" i="10"/>
  <c r="J26" i="10"/>
  <c r="A26" i="10"/>
  <c r="E25" i="10"/>
  <c r="K25" i="10"/>
  <c r="D25" i="10"/>
  <c r="J25" i="10"/>
  <c r="A25" i="10"/>
  <c r="E24" i="10"/>
  <c r="K24" i="10"/>
  <c r="D24" i="10"/>
  <c r="J24" i="10"/>
  <c r="A24" i="10"/>
  <c r="E23" i="10"/>
  <c r="K23" i="10"/>
  <c r="D23" i="10"/>
  <c r="J23" i="10"/>
  <c r="A23" i="10"/>
  <c r="E22" i="10"/>
  <c r="K22" i="10"/>
  <c r="D22" i="10"/>
  <c r="J22" i="10"/>
  <c r="A22" i="10"/>
  <c r="E21" i="10"/>
  <c r="K21" i="10"/>
  <c r="D21" i="10"/>
  <c r="J21" i="10"/>
  <c r="A21" i="10"/>
  <c r="E20" i="10"/>
  <c r="K20" i="10"/>
  <c r="D20" i="10"/>
  <c r="J20" i="10"/>
  <c r="A20" i="10"/>
  <c r="E19" i="10"/>
  <c r="K19" i="10"/>
  <c r="D19" i="10"/>
  <c r="J19" i="10"/>
  <c r="A19" i="10"/>
  <c r="E18" i="10"/>
  <c r="K18" i="10"/>
  <c r="D18" i="10"/>
  <c r="J18" i="10"/>
  <c r="A18" i="10"/>
  <c r="E17" i="10"/>
  <c r="K17" i="10"/>
  <c r="D17" i="10"/>
  <c r="J17" i="10"/>
  <c r="A17" i="10"/>
  <c r="E16" i="10"/>
  <c r="K16" i="10"/>
  <c r="D16" i="10"/>
  <c r="J16" i="10"/>
  <c r="A16" i="10"/>
  <c r="E15" i="10"/>
  <c r="K15" i="10"/>
  <c r="D15" i="10"/>
  <c r="J15" i="10"/>
  <c r="A15" i="10"/>
  <c r="E14" i="10"/>
  <c r="K14" i="10"/>
  <c r="D14" i="10"/>
  <c r="J14" i="10"/>
  <c r="A14" i="10"/>
  <c r="E13" i="10"/>
  <c r="K13" i="10"/>
  <c r="D13" i="10"/>
  <c r="J13" i="10"/>
  <c r="A13" i="10"/>
  <c r="E12" i="10"/>
  <c r="K12" i="10"/>
  <c r="D12" i="10"/>
  <c r="J12" i="10"/>
  <c r="A12" i="10"/>
  <c r="E10" i="10"/>
  <c r="K10" i="10"/>
  <c r="D10" i="10"/>
  <c r="J10" i="10"/>
  <c r="A10" i="10"/>
  <c r="E9" i="10"/>
  <c r="K9" i="10"/>
  <c r="D9" i="10"/>
  <c r="J9" i="10"/>
  <c r="A9" i="10"/>
  <c r="E8" i="10"/>
  <c r="K8" i="10"/>
  <c r="D8" i="10"/>
  <c r="J8" i="10"/>
  <c r="A8" i="10"/>
  <c r="E7" i="10"/>
  <c r="K7" i="10"/>
  <c r="D7" i="10"/>
  <c r="J7" i="10"/>
  <c r="A7" i="10"/>
  <c r="E6" i="10"/>
  <c r="K6" i="10"/>
  <c r="D6" i="10"/>
  <c r="J6" i="10"/>
  <c r="A6" i="10"/>
  <c r="E5" i="10"/>
  <c r="K5" i="10"/>
  <c r="D5" i="10"/>
  <c r="J5" i="10"/>
  <c r="A5" i="10"/>
  <c r="E4" i="10"/>
  <c r="K4" i="10"/>
  <c r="D4" i="10"/>
  <c r="J4" i="10"/>
  <c r="A4" i="10"/>
  <c r="E3" i="10"/>
  <c r="K3" i="10"/>
  <c r="D3" i="10"/>
  <c r="J3" i="10"/>
  <c r="A3" i="10"/>
  <c r="E2" i="10"/>
  <c r="K2" i="10"/>
  <c r="D2" i="10"/>
  <c r="J2" i="10"/>
  <c r="A2" i="10"/>
  <c r="M1" i="10"/>
  <c r="L1" i="10"/>
  <c r="E1" i="10"/>
  <c r="K1" i="10"/>
  <c r="D1" i="10"/>
  <c r="J1" i="10"/>
  <c r="A1" i="10"/>
  <c r="R1" i="5"/>
  <c r="H1" i="5"/>
  <c r="Q1" i="5"/>
  <c r="G1" i="5"/>
  <c r="P1" i="5"/>
  <c r="O1" i="5"/>
  <c r="P97" i="1"/>
  <c r="Q3" i="13"/>
  <c r="Q5" i="13"/>
  <c r="Q7" i="13"/>
  <c r="Q9" i="13"/>
  <c r="Q13" i="13"/>
  <c r="Q2" i="13"/>
  <c r="Q4" i="13"/>
  <c r="Q6" i="13"/>
  <c r="Q8" i="13"/>
  <c r="Q10" i="13"/>
  <c r="Q12" i="13"/>
  <c r="Q16" i="13"/>
  <c r="Q18" i="13"/>
  <c r="Q20" i="13"/>
  <c r="Q22" i="13"/>
  <c r="Q24" i="13"/>
  <c r="Q26" i="13"/>
  <c r="Q28" i="13"/>
  <c r="Q30" i="13"/>
  <c r="Q32" i="13"/>
  <c r="Q34" i="13"/>
  <c r="Q36" i="13"/>
  <c r="Q38" i="13"/>
  <c r="Q40" i="13"/>
  <c r="Q42" i="13"/>
  <c r="Q44" i="13"/>
  <c r="Q46" i="13"/>
  <c r="Q48" i="13"/>
  <c r="Q50" i="13"/>
  <c r="Q52" i="13"/>
  <c r="Q54" i="13"/>
  <c r="Q58" i="13"/>
  <c r="Q60" i="13"/>
  <c r="Q62" i="13"/>
  <c r="Q64" i="13"/>
  <c r="Q66" i="13"/>
  <c r="Q68" i="13"/>
  <c r="Q70" i="13"/>
  <c r="Q72" i="13"/>
  <c r="Q74" i="13"/>
  <c r="Q76" i="13"/>
  <c r="Q78" i="13"/>
  <c r="Q80" i="13"/>
  <c r="Q82" i="13"/>
  <c r="Q84" i="13"/>
  <c r="Q86" i="13"/>
  <c r="Q88" i="13"/>
  <c r="Q90" i="13"/>
  <c r="Q92" i="13"/>
  <c r="Q94" i="13"/>
  <c r="Q96" i="13"/>
  <c r="Q14" i="13"/>
  <c r="Q15" i="13"/>
  <c r="Q17" i="13"/>
  <c r="Q19" i="13"/>
  <c r="Q21" i="13"/>
  <c r="Q23" i="13"/>
  <c r="Q25" i="13"/>
  <c r="Q27" i="13"/>
  <c r="Q29" i="13"/>
  <c r="Q31" i="13"/>
  <c r="Q33" i="13"/>
  <c r="Q35" i="13"/>
  <c r="Q37" i="13"/>
  <c r="Q39" i="13"/>
  <c r="Q41" i="13"/>
  <c r="Q43" i="13"/>
  <c r="Q45" i="13"/>
  <c r="Q47" i="13"/>
  <c r="Q49" i="13"/>
  <c r="R49" i="13"/>
  <c r="Q51" i="13"/>
  <c r="Q53" i="13"/>
  <c r="Q55" i="13"/>
  <c r="Q57" i="13"/>
  <c r="Q59" i="13"/>
  <c r="Q61" i="13"/>
  <c r="Q63" i="13"/>
  <c r="Q65" i="13"/>
  <c r="Q67" i="13"/>
  <c r="Q69" i="13"/>
  <c r="Q71" i="13"/>
  <c r="Q73" i="13"/>
  <c r="Q75" i="13"/>
  <c r="Q77" i="13"/>
  <c r="Q79" i="13"/>
  <c r="Q81" i="13"/>
  <c r="Q83" i="13"/>
  <c r="Q85" i="13"/>
  <c r="Q87" i="13"/>
  <c r="Q89" i="13"/>
  <c r="Q91" i="13"/>
  <c r="Q93" i="13"/>
  <c r="Q95" i="13"/>
  <c r="Q97" i="13"/>
  <c r="R97" i="13"/>
  <c r="N3" i="10"/>
  <c r="N7" i="10"/>
  <c r="N5" i="10"/>
  <c r="N9" i="10"/>
  <c r="N13" i="10"/>
  <c r="N2" i="10"/>
  <c r="N6" i="10"/>
  <c r="N10" i="10"/>
  <c r="N4" i="10"/>
  <c r="N8" i="10"/>
  <c r="N12" i="10"/>
  <c r="I4" i="11"/>
  <c r="C97" i="5"/>
  <c r="E49" i="1"/>
  <c r="L97" i="5"/>
  <c r="E97" i="5"/>
  <c r="N97" i="5"/>
  <c r="D97" i="5"/>
  <c r="M97" i="5"/>
  <c r="A97" i="5"/>
  <c r="L96" i="5"/>
  <c r="E96" i="5"/>
  <c r="N96" i="5"/>
  <c r="D96" i="5"/>
  <c r="M96" i="5"/>
  <c r="A96" i="5"/>
  <c r="L95" i="5"/>
  <c r="E95" i="5"/>
  <c r="N95" i="5"/>
  <c r="D95" i="5"/>
  <c r="M95" i="5"/>
  <c r="A95" i="5"/>
  <c r="L94" i="5"/>
  <c r="E94" i="5"/>
  <c r="N94" i="5"/>
  <c r="D94" i="5"/>
  <c r="M94" i="5"/>
  <c r="A94" i="5"/>
  <c r="L93" i="5"/>
  <c r="E93" i="5"/>
  <c r="N93" i="5"/>
  <c r="D93" i="5"/>
  <c r="M93" i="5"/>
  <c r="A93" i="5"/>
  <c r="L92" i="5"/>
  <c r="E92" i="5"/>
  <c r="N92" i="5"/>
  <c r="D92" i="5"/>
  <c r="M92" i="5"/>
  <c r="A92" i="5"/>
  <c r="L91" i="5"/>
  <c r="E91" i="5"/>
  <c r="N91" i="5"/>
  <c r="D91" i="5"/>
  <c r="M91" i="5"/>
  <c r="A91" i="5"/>
  <c r="L90" i="5"/>
  <c r="E90" i="5"/>
  <c r="N90" i="5"/>
  <c r="D90" i="5"/>
  <c r="M90" i="5"/>
  <c r="A90" i="5"/>
  <c r="L89" i="5"/>
  <c r="E89" i="5"/>
  <c r="N89" i="5"/>
  <c r="D89" i="5"/>
  <c r="M89" i="5"/>
  <c r="A89" i="5"/>
  <c r="L88" i="5"/>
  <c r="E88" i="5"/>
  <c r="N88" i="5"/>
  <c r="D88" i="5"/>
  <c r="M88" i="5"/>
  <c r="A88" i="5"/>
  <c r="L87" i="5"/>
  <c r="E87" i="5"/>
  <c r="N87" i="5"/>
  <c r="D87" i="5"/>
  <c r="M87" i="5"/>
  <c r="A87" i="5"/>
  <c r="L86" i="5"/>
  <c r="E86" i="5"/>
  <c r="N86" i="5"/>
  <c r="D86" i="5"/>
  <c r="M86" i="5"/>
  <c r="A86" i="5"/>
  <c r="L85" i="5"/>
  <c r="E85" i="5"/>
  <c r="N85" i="5"/>
  <c r="D85" i="5"/>
  <c r="M85" i="5"/>
  <c r="A85" i="5"/>
  <c r="L84" i="5"/>
  <c r="E84" i="5"/>
  <c r="N84" i="5"/>
  <c r="D84" i="5"/>
  <c r="M84" i="5"/>
  <c r="A84" i="5"/>
  <c r="L83" i="5"/>
  <c r="E83" i="5"/>
  <c r="N83" i="5"/>
  <c r="D83" i="5"/>
  <c r="M83" i="5"/>
  <c r="A83" i="5"/>
  <c r="L82" i="5"/>
  <c r="E82" i="5"/>
  <c r="N82" i="5"/>
  <c r="D82" i="5"/>
  <c r="M82" i="5"/>
  <c r="A82" i="5"/>
  <c r="L81" i="5"/>
  <c r="E81" i="5"/>
  <c r="N81" i="5"/>
  <c r="D81" i="5"/>
  <c r="M81" i="5"/>
  <c r="A81" i="5"/>
  <c r="L80" i="5"/>
  <c r="E80" i="5"/>
  <c r="N80" i="5"/>
  <c r="D80" i="5"/>
  <c r="M80" i="5"/>
  <c r="A80" i="5"/>
  <c r="L79" i="5"/>
  <c r="E79" i="5"/>
  <c r="N79" i="5"/>
  <c r="D79" i="5"/>
  <c r="M79" i="5"/>
  <c r="A79" i="5"/>
  <c r="L78" i="5"/>
  <c r="E78" i="5"/>
  <c r="N78" i="5"/>
  <c r="D78" i="5"/>
  <c r="M78" i="5"/>
  <c r="A78" i="5"/>
  <c r="L77" i="5"/>
  <c r="E77" i="5"/>
  <c r="N77" i="5"/>
  <c r="D77" i="5"/>
  <c r="M77" i="5"/>
  <c r="A77" i="5"/>
  <c r="L76" i="5"/>
  <c r="E76" i="5"/>
  <c r="N76" i="5"/>
  <c r="D76" i="5"/>
  <c r="M76" i="5"/>
  <c r="A76" i="5"/>
  <c r="L75" i="5"/>
  <c r="E75" i="5"/>
  <c r="N75" i="5"/>
  <c r="D75" i="5"/>
  <c r="M75" i="5"/>
  <c r="A75" i="5"/>
  <c r="L74" i="5"/>
  <c r="E74" i="5"/>
  <c r="N74" i="5"/>
  <c r="D74" i="5"/>
  <c r="M74" i="5"/>
  <c r="A74" i="5"/>
  <c r="L73" i="5"/>
  <c r="E73" i="5"/>
  <c r="N73" i="5"/>
  <c r="D73" i="5"/>
  <c r="M73" i="5"/>
  <c r="A73" i="5"/>
  <c r="L72" i="5"/>
  <c r="E72" i="5"/>
  <c r="N72" i="5"/>
  <c r="D72" i="5"/>
  <c r="M72" i="5"/>
  <c r="A72" i="5"/>
  <c r="L71" i="5"/>
  <c r="E71" i="5"/>
  <c r="N71" i="5"/>
  <c r="D71" i="5"/>
  <c r="M71" i="5"/>
  <c r="A71" i="5"/>
  <c r="L70" i="5"/>
  <c r="E70" i="5"/>
  <c r="N70" i="5"/>
  <c r="D70" i="5"/>
  <c r="M70" i="5"/>
  <c r="A70" i="5"/>
  <c r="L69" i="5"/>
  <c r="E69" i="5"/>
  <c r="N69" i="5"/>
  <c r="D69" i="5"/>
  <c r="M69" i="5"/>
  <c r="A69" i="5"/>
  <c r="L68" i="5"/>
  <c r="E68" i="5"/>
  <c r="N68" i="5"/>
  <c r="D68" i="5"/>
  <c r="M68" i="5"/>
  <c r="A68" i="5"/>
  <c r="L67" i="5"/>
  <c r="E67" i="5"/>
  <c r="N67" i="5"/>
  <c r="D67" i="5"/>
  <c r="M67" i="5"/>
  <c r="A67" i="5"/>
  <c r="L66" i="5"/>
  <c r="E66" i="5"/>
  <c r="N66" i="5"/>
  <c r="D66" i="5"/>
  <c r="M66" i="5"/>
  <c r="A66" i="5"/>
  <c r="L65" i="5"/>
  <c r="E65" i="5"/>
  <c r="N65" i="5"/>
  <c r="D65" i="5"/>
  <c r="M65" i="5"/>
  <c r="A65" i="5"/>
  <c r="L64" i="5"/>
  <c r="E64" i="5"/>
  <c r="N64" i="5"/>
  <c r="D64" i="5"/>
  <c r="M64" i="5"/>
  <c r="A64" i="5"/>
  <c r="L63" i="5"/>
  <c r="E63" i="5"/>
  <c r="N63" i="5"/>
  <c r="D63" i="5"/>
  <c r="M63" i="5"/>
  <c r="A63" i="5"/>
  <c r="L62" i="5"/>
  <c r="E62" i="5"/>
  <c r="N62" i="5"/>
  <c r="D62" i="5"/>
  <c r="M62" i="5"/>
  <c r="A62" i="5"/>
  <c r="L61" i="5"/>
  <c r="E61" i="5"/>
  <c r="N61" i="5"/>
  <c r="D61" i="5"/>
  <c r="M61" i="5"/>
  <c r="A61" i="5"/>
  <c r="L60" i="5"/>
  <c r="E60" i="5"/>
  <c r="N60" i="5"/>
  <c r="D60" i="5"/>
  <c r="M60" i="5"/>
  <c r="A60" i="5"/>
  <c r="L59" i="5"/>
  <c r="E59" i="5"/>
  <c r="N59" i="5"/>
  <c r="D59" i="5"/>
  <c r="M59" i="5"/>
  <c r="A59" i="5"/>
  <c r="L58" i="5"/>
  <c r="E58" i="5"/>
  <c r="N58" i="5"/>
  <c r="D58" i="5"/>
  <c r="M58" i="5"/>
  <c r="A58" i="5"/>
  <c r="L57" i="5"/>
  <c r="E57" i="5"/>
  <c r="N57" i="5"/>
  <c r="D57" i="5"/>
  <c r="M57" i="5"/>
  <c r="A57" i="5"/>
  <c r="L56" i="5"/>
  <c r="A56" i="5"/>
  <c r="L55" i="5"/>
  <c r="E55" i="5"/>
  <c r="N55" i="5"/>
  <c r="D55" i="5"/>
  <c r="M55" i="5"/>
  <c r="A55" i="5"/>
  <c r="L54" i="5"/>
  <c r="E54" i="5"/>
  <c r="N54" i="5"/>
  <c r="D54" i="5"/>
  <c r="M54" i="5"/>
  <c r="A54" i="5"/>
  <c r="L53" i="5"/>
  <c r="E53" i="5"/>
  <c r="N53" i="5"/>
  <c r="D53" i="5"/>
  <c r="M53" i="5"/>
  <c r="A53" i="5"/>
  <c r="L52" i="5"/>
  <c r="E52" i="5"/>
  <c r="N52" i="5"/>
  <c r="D52" i="5"/>
  <c r="M52" i="5"/>
  <c r="A52" i="5"/>
  <c r="L51" i="5"/>
  <c r="E51" i="5"/>
  <c r="N51" i="5"/>
  <c r="D51" i="5"/>
  <c r="M51" i="5"/>
  <c r="A51" i="5"/>
  <c r="L50" i="5"/>
  <c r="E50" i="5"/>
  <c r="N50" i="5"/>
  <c r="D50" i="5"/>
  <c r="M50" i="5"/>
  <c r="A50" i="5"/>
  <c r="L49" i="5"/>
  <c r="E49" i="5"/>
  <c r="N49" i="5"/>
  <c r="D49" i="5"/>
  <c r="M49" i="5"/>
  <c r="A49" i="5"/>
  <c r="L48" i="5"/>
  <c r="E48" i="5"/>
  <c r="N48" i="5"/>
  <c r="D48" i="5"/>
  <c r="M48" i="5"/>
  <c r="A48" i="5"/>
  <c r="L47" i="5"/>
  <c r="E47" i="5"/>
  <c r="N47" i="5"/>
  <c r="D47" i="5"/>
  <c r="M47" i="5"/>
  <c r="A47" i="5"/>
  <c r="L46" i="5"/>
  <c r="E46" i="5"/>
  <c r="N46" i="5"/>
  <c r="D46" i="5"/>
  <c r="M46" i="5"/>
  <c r="A46" i="5"/>
  <c r="L45" i="5"/>
  <c r="E45" i="5"/>
  <c r="N45" i="5"/>
  <c r="D45" i="5"/>
  <c r="M45" i="5"/>
  <c r="A45" i="5"/>
  <c r="L44" i="5"/>
  <c r="E44" i="5"/>
  <c r="N44" i="5"/>
  <c r="D44" i="5"/>
  <c r="M44" i="5"/>
  <c r="A44" i="5"/>
  <c r="L43" i="5"/>
  <c r="E43" i="5"/>
  <c r="N43" i="5"/>
  <c r="D43" i="5"/>
  <c r="M43" i="5"/>
  <c r="A43" i="5"/>
  <c r="L42" i="5"/>
  <c r="E42" i="5"/>
  <c r="N42" i="5"/>
  <c r="D42" i="5"/>
  <c r="M42" i="5"/>
  <c r="A42" i="5"/>
  <c r="L41" i="5"/>
  <c r="E41" i="5"/>
  <c r="N41" i="5"/>
  <c r="D41" i="5"/>
  <c r="M41" i="5"/>
  <c r="A41" i="5"/>
  <c r="L40" i="5"/>
  <c r="E40" i="5"/>
  <c r="N40" i="5"/>
  <c r="D40" i="5"/>
  <c r="M40" i="5"/>
  <c r="A40" i="5"/>
  <c r="L39" i="5"/>
  <c r="E39" i="5"/>
  <c r="N39" i="5"/>
  <c r="D39" i="5"/>
  <c r="M39" i="5"/>
  <c r="A39" i="5"/>
  <c r="L38" i="5"/>
  <c r="E38" i="5"/>
  <c r="N38" i="5"/>
  <c r="D38" i="5"/>
  <c r="M38" i="5"/>
  <c r="A38" i="5"/>
  <c r="L37" i="5"/>
  <c r="E37" i="5"/>
  <c r="N37" i="5"/>
  <c r="D37" i="5"/>
  <c r="M37" i="5"/>
  <c r="A37" i="5"/>
  <c r="L36" i="5"/>
  <c r="E36" i="5"/>
  <c r="N36" i="5"/>
  <c r="D36" i="5"/>
  <c r="M36" i="5"/>
  <c r="A36" i="5"/>
  <c r="L35" i="5"/>
  <c r="E35" i="5"/>
  <c r="N35" i="5"/>
  <c r="D35" i="5"/>
  <c r="M35" i="5"/>
  <c r="A35" i="5"/>
  <c r="L34" i="5"/>
  <c r="E34" i="5"/>
  <c r="N34" i="5"/>
  <c r="D34" i="5"/>
  <c r="M34" i="5"/>
  <c r="A34" i="5"/>
  <c r="L33" i="5"/>
  <c r="E33" i="5"/>
  <c r="N33" i="5"/>
  <c r="D33" i="5"/>
  <c r="M33" i="5"/>
  <c r="A33" i="5"/>
  <c r="L32" i="5"/>
  <c r="E32" i="5"/>
  <c r="N32" i="5"/>
  <c r="D32" i="5"/>
  <c r="M32" i="5"/>
  <c r="A32" i="5"/>
  <c r="L31" i="5"/>
  <c r="E31" i="5"/>
  <c r="N31" i="5"/>
  <c r="D31" i="5"/>
  <c r="M31" i="5"/>
  <c r="A31" i="5"/>
  <c r="L30" i="5"/>
  <c r="E30" i="5"/>
  <c r="N30" i="5"/>
  <c r="D30" i="5"/>
  <c r="M30" i="5"/>
  <c r="A30" i="5"/>
  <c r="L29" i="5"/>
  <c r="E29" i="5"/>
  <c r="N29" i="5"/>
  <c r="D29" i="5"/>
  <c r="M29" i="5"/>
  <c r="A29" i="5"/>
  <c r="L28" i="5"/>
  <c r="E28" i="5"/>
  <c r="N28" i="5"/>
  <c r="D28" i="5"/>
  <c r="M28" i="5"/>
  <c r="A28" i="5"/>
  <c r="L27" i="5"/>
  <c r="E27" i="5"/>
  <c r="N27" i="5"/>
  <c r="D27" i="5"/>
  <c r="M27" i="5"/>
  <c r="A27" i="5"/>
  <c r="L26" i="5"/>
  <c r="E26" i="5"/>
  <c r="N26" i="5"/>
  <c r="D26" i="5"/>
  <c r="M26" i="5"/>
  <c r="A26" i="5"/>
  <c r="L25" i="5"/>
  <c r="E25" i="5"/>
  <c r="N25" i="5"/>
  <c r="D25" i="5"/>
  <c r="M25" i="5"/>
  <c r="A25" i="5"/>
  <c r="L24" i="5"/>
  <c r="E24" i="5"/>
  <c r="N24" i="5"/>
  <c r="D24" i="5"/>
  <c r="M24" i="5"/>
  <c r="A24" i="5"/>
  <c r="L23" i="5"/>
  <c r="E23" i="5"/>
  <c r="N23" i="5"/>
  <c r="D23" i="5"/>
  <c r="M23" i="5"/>
  <c r="A23" i="5"/>
  <c r="L22" i="5"/>
  <c r="E22" i="5"/>
  <c r="N22" i="5"/>
  <c r="D22" i="5"/>
  <c r="M22" i="5"/>
  <c r="A22" i="5"/>
  <c r="L21" i="5"/>
  <c r="E21" i="5"/>
  <c r="N21" i="5"/>
  <c r="D21" i="5"/>
  <c r="M21" i="5"/>
  <c r="A21" i="5"/>
  <c r="L20" i="5"/>
  <c r="E20" i="5"/>
  <c r="N20" i="5"/>
  <c r="D20" i="5"/>
  <c r="M20" i="5"/>
  <c r="A20" i="5"/>
  <c r="L19" i="5"/>
  <c r="E19" i="5"/>
  <c r="N19" i="5"/>
  <c r="D19" i="5"/>
  <c r="M19" i="5"/>
  <c r="A19" i="5"/>
  <c r="L18" i="5"/>
  <c r="E18" i="5"/>
  <c r="N18" i="5"/>
  <c r="D18" i="5"/>
  <c r="M18" i="5"/>
  <c r="A18" i="5"/>
  <c r="L17" i="5"/>
  <c r="E17" i="5"/>
  <c r="N17" i="5"/>
  <c r="D17" i="5"/>
  <c r="M17" i="5"/>
  <c r="A17" i="5"/>
  <c r="L16" i="5"/>
  <c r="E16" i="5"/>
  <c r="N16" i="5"/>
  <c r="D16" i="5"/>
  <c r="M16" i="5"/>
  <c r="A16" i="5"/>
  <c r="L15" i="5"/>
  <c r="E15" i="5"/>
  <c r="N15" i="5"/>
  <c r="D15" i="5"/>
  <c r="M15" i="5"/>
  <c r="A15" i="5"/>
  <c r="L14" i="5"/>
  <c r="E14" i="5"/>
  <c r="N14" i="5"/>
  <c r="D14" i="5"/>
  <c r="M14" i="5"/>
  <c r="A14" i="5"/>
  <c r="L13" i="5"/>
  <c r="E13" i="5"/>
  <c r="N13" i="5"/>
  <c r="D13" i="5"/>
  <c r="M13" i="5"/>
  <c r="A13" i="5"/>
  <c r="L12" i="5"/>
  <c r="E12" i="5"/>
  <c r="N12" i="5"/>
  <c r="D12" i="5"/>
  <c r="M12" i="5"/>
  <c r="A12" i="5"/>
  <c r="L11" i="5"/>
  <c r="L10" i="5"/>
  <c r="E10" i="5"/>
  <c r="N10" i="5"/>
  <c r="D10" i="5"/>
  <c r="M10" i="5"/>
  <c r="A10" i="5"/>
  <c r="L9" i="5"/>
  <c r="E9" i="5"/>
  <c r="N9" i="5"/>
  <c r="D9" i="5"/>
  <c r="M9" i="5"/>
  <c r="A9" i="5"/>
  <c r="L8" i="5"/>
  <c r="E8" i="5"/>
  <c r="N8" i="5"/>
  <c r="D8" i="5"/>
  <c r="M8" i="5"/>
  <c r="A8" i="5"/>
  <c r="L7" i="5"/>
  <c r="E7" i="5"/>
  <c r="N7" i="5"/>
  <c r="D7" i="5"/>
  <c r="M7" i="5"/>
  <c r="A7" i="5"/>
  <c r="L6" i="5"/>
  <c r="E6" i="5"/>
  <c r="N6" i="5"/>
  <c r="D6" i="5"/>
  <c r="M6" i="5"/>
  <c r="A6" i="5"/>
  <c r="L5" i="5"/>
  <c r="E5" i="5"/>
  <c r="N5" i="5"/>
  <c r="D5" i="5"/>
  <c r="M5" i="5"/>
  <c r="A5" i="5"/>
  <c r="L4" i="5"/>
  <c r="E4" i="5"/>
  <c r="N4" i="5"/>
  <c r="D4" i="5"/>
  <c r="M4" i="5"/>
  <c r="A4" i="5"/>
  <c r="L3" i="5"/>
  <c r="E3" i="5"/>
  <c r="N3" i="5"/>
  <c r="D3" i="5"/>
  <c r="M3" i="5"/>
  <c r="A3" i="5"/>
  <c r="L2" i="5"/>
  <c r="E2" i="5"/>
  <c r="N2" i="5"/>
  <c r="D2" i="5"/>
  <c r="M2" i="5"/>
  <c r="A2" i="5"/>
  <c r="E1" i="5"/>
  <c r="N1" i="5"/>
  <c r="D1" i="5"/>
  <c r="M1" i="5"/>
  <c r="A1" i="5"/>
  <c r="C49" i="5"/>
  <c r="C49" i="14"/>
  <c r="R40" i="2"/>
  <c r="Q40" i="2"/>
  <c r="P40" i="2"/>
  <c r="O40" i="2"/>
  <c r="N40" i="2"/>
  <c r="M40" i="2"/>
  <c r="L40" i="2"/>
  <c r="K40" i="2"/>
  <c r="J40" i="2"/>
  <c r="I40" i="2"/>
  <c r="H40" i="2"/>
  <c r="G40" i="2"/>
  <c r="R39" i="2"/>
  <c r="Q39" i="2"/>
  <c r="P39" i="2"/>
  <c r="O39" i="2"/>
  <c r="N39" i="2"/>
  <c r="M39" i="2"/>
  <c r="L39" i="2"/>
  <c r="K39" i="2"/>
  <c r="J39" i="2"/>
  <c r="I39" i="2"/>
  <c r="H39" i="2"/>
  <c r="G39" i="2"/>
  <c r="R38" i="2"/>
  <c r="Q38" i="2"/>
  <c r="P38" i="2"/>
  <c r="O38" i="2"/>
  <c r="N38" i="2"/>
  <c r="M38" i="2"/>
  <c r="L38" i="2"/>
  <c r="K38" i="2"/>
  <c r="J38" i="2"/>
  <c r="I38" i="2"/>
  <c r="H38" i="2"/>
  <c r="G38" i="2"/>
  <c r="R37" i="2"/>
  <c r="Q37" i="2"/>
  <c r="P37" i="2"/>
  <c r="O37" i="2"/>
  <c r="N37" i="2"/>
  <c r="M37" i="2"/>
  <c r="L37" i="2"/>
  <c r="K37" i="2"/>
  <c r="J37" i="2"/>
  <c r="I37" i="2"/>
  <c r="H37" i="2"/>
  <c r="G37" i="2"/>
  <c r="R36" i="2"/>
  <c r="Q36" i="2"/>
  <c r="P36" i="2"/>
  <c r="O36" i="2"/>
  <c r="N36" i="2"/>
  <c r="M36" i="2"/>
  <c r="L36" i="2"/>
  <c r="K36" i="2"/>
  <c r="J36" i="2"/>
  <c r="I36" i="2"/>
  <c r="H36" i="2"/>
  <c r="G36" i="2"/>
  <c r="R35" i="2"/>
  <c r="Q35" i="2"/>
  <c r="P35" i="2"/>
  <c r="O35" i="2"/>
  <c r="N35" i="2"/>
  <c r="M35" i="2"/>
  <c r="L35" i="2"/>
  <c r="K35" i="2"/>
  <c r="J35" i="2"/>
  <c r="I35" i="2"/>
  <c r="H35" i="2"/>
  <c r="G35" i="2"/>
  <c r="R34" i="2"/>
  <c r="Q34" i="2"/>
  <c r="P34" i="2"/>
  <c r="O34" i="2"/>
  <c r="N34" i="2"/>
  <c r="M34" i="2"/>
  <c r="L34" i="2"/>
  <c r="K34" i="2"/>
  <c r="J34" i="2"/>
  <c r="I34" i="2"/>
  <c r="H34" i="2"/>
  <c r="G34" i="2"/>
  <c r="R33" i="2"/>
  <c r="Q33" i="2"/>
  <c r="P33" i="2"/>
  <c r="O33" i="2"/>
  <c r="N33" i="2"/>
  <c r="M33" i="2"/>
  <c r="L33" i="2"/>
  <c r="K33" i="2"/>
  <c r="J33" i="2"/>
  <c r="I33" i="2"/>
  <c r="H33" i="2"/>
  <c r="G33" i="2"/>
  <c r="R32" i="2"/>
  <c r="Q32" i="2"/>
  <c r="P32" i="2"/>
  <c r="O32" i="2"/>
  <c r="N32" i="2"/>
  <c r="M32" i="2"/>
  <c r="L32" i="2"/>
  <c r="K32" i="2"/>
  <c r="J32" i="2"/>
  <c r="I32" i="2"/>
  <c r="H32" i="2"/>
  <c r="G32" i="2"/>
  <c r="R31" i="2"/>
  <c r="Q31" i="2"/>
  <c r="P31" i="2"/>
  <c r="O31" i="2"/>
  <c r="N31" i="2"/>
  <c r="M31" i="2"/>
  <c r="L31" i="2"/>
  <c r="K31" i="2"/>
  <c r="J31" i="2"/>
  <c r="I31" i="2"/>
  <c r="H31" i="2"/>
  <c r="G31" i="2"/>
  <c r="R11" i="2"/>
  <c r="Q11" i="2"/>
  <c r="P11" i="2"/>
  <c r="O11" i="2"/>
  <c r="N11" i="2"/>
  <c r="M11" i="2"/>
  <c r="L11" i="2"/>
  <c r="K11" i="2"/>
  <c r="J11" i="2"/>
  <c r="I11" i="2"/>
  <c r="H11" i="2"/>
  <c r="G11" i="2"/>
  <c r="R10" i="2"/>
  <c r="Q10" i="2"/>
  <c r="P10" i="2"/>
  <c r="O10" i="2"/>
  <c r="N10" i="2"/>
  <c r="M10" i="2"/>
  <c r="L10" i="2"/>
  <c r="K10" i="2"/>
  <c r="J10" i="2"/>
  <c r="I10" i="2"/>
  <c r="H10" i="2"/>
  <c r="G10" i="2"/>
  <c r="R9" i="2"/>
  <c r="Q9" i="2"/>
  <c r="P9" i="2"/>
  <c r="O9" i="2"/>
  <c r="N9" i="2"/>
  <c r="M9" i="2"/>
  <c r="L9" i="2"/>
  <c r="K9" i="2"/>
  <c r="J9" i="2"/>
  <c r="I9" i="2"/>
  <c r="H9" i="2"/>
  <c r="G9" i="2"/>
  <c r="R8" i="2"/>
  <c r="Q8" i="2"/>
  <c r="P8" i="2"/>
  <c r="O8" i="2"/>
  <c r="N8" i="2"/>
  <c r="M8" i="2"/>
  <c r="L8" i="2"/>
  <c r="K8" i="2"/>
  <c r="J8" i="2"/>
  <c r="I8" i="2"/>
  <c r="H8" i="2"/>
  <c r="G8" i="2"/>
  <c r="R7" i="2"/>
  <c r="Q7" i="2"/>
  <c r="P7" i="2"/>
  <c r="O7" i="2"/>
  <c r="N7" i="2"/>
  <c r="M7" i="2"/>
  <c r="L7" i="2"/>
  <c r="K7" i="2"/>
  <c r="J7" i="2"/>
  <c r="I7" i="2"/>
  <c r="H7" i="2"/>
  <c r="G7" i="2"/>
  <c r="R6" i="2"/>
  <c r="Q6" i="2"/>
  <c r="P6" i="2"/>
  <c r="O6" i="2"/>
  <c r="N6" i="2"/>
  <c r="M6" i="2"/>
  <c r="L6" i="2"/>
  <c r="K6" i="2"/>
  <c r="J6" i="2"/>
  <c r="I6" i="2"/>
  <c r="H6" i="2"/>
  <c r="G6" i="2"/>
  <c r="R5" i="2"/>
  <c r="Q5" i="2"/>
  <c r="P5" i="2"/>
  <c r="O5" i="2"/>
  <c r="N5" i="2"/>
  <c r="M5" i="2"/>
  <c r="L5" i="2"/>
  <c r="K5" i="2"/>
  <c r="J5" i="2"/>
  <c r="I5" i="2"/>
  <c r="H5" i="2"/>
  <c r="G5" i="2"/>
  <c r="R4" i="2"/>
  <c r="Q4" i="2"/>
  <c r="P4" i="2"/>
  <c r="O4" i="2"/>
  <c r="N4" i="2"/>
  <c r="M4" i="2"/>
  <c r="L4" i="2"/>
  <c r="K4" i="2"/>
  <c r="J4" i="2"/>
  <c r="I4" i="2"/>
  <c r="H4" i="2"/>
  <c r="G4" i="2"/>
  <c r="R3" i="2"/>
  <c r="Q3" i="2"/>
  <c r="P3" i="2"/>
  <c r="O3" i="2"/>
  <c r="N3" i="2"/>
  <c r="M3" i="2"/>
  <c r="L3" i="2"/>
  <c r="K3" i="2"/>
  <c r="J3" i="2"/>
  <c r="I3" i="2"/>
  <c r="H3" i="2"/>
  <c r="G3" i="2"/>
  <c r="R2" i="2"/>
  <c r="Q2" i="2"/>
  <c r="P2" i="2"/>
  <c r="O2" i="2"/>
  <c r="N2" i="2"/>
  <c r="M2" i="2"/>
  <c r="L2" i="2"/>
  <c r="K2" i="2"/>
  <c r="J2" i="2"/>
  <c r="I2" i="2"/>
  <c r="H2" i="2"/>
  <c r="G2" i="2"/>
  <c r="E7" i="17"/>
  <c r="J51" i="2"/>
  <c r="E3" i="17"/>
  <c r="G57" i="2"/>
  <c r="R51" i="2"/>
  <c r="M51" i="2"/>
  <c r="N51" i="2"/>
  <c r="K57" i="2"/>
  <c r="Q51" i="2"/>
  <c r="H51" i="2"/>
  <c r="L57" i="2"/>
  <c r="P57" i="2"/>
  <c r="O57" i="2"/>
  <c r="I51" i="2"/>
  <c r="M57" i="2"/>
  <c r="H57" i="2"/>
  <c r="G52" i="2"/>
  <c r="N62" i="2"/>
  <c r="R57" i="2"/>
  <c r="K52" i="2"/>
  <c r="N66" i="2"/>
  <c r="O52" i="2"/>
  <c r="N70" i="2"/>
  <c r="H52" i="2"/>
  <c r="N63" i="2"/>
  <c r="L52" i="2"/>
  <c r="N67" i="2"/>
  <c r="P52" i="2"/>
  <c r="N71" i="2"/>
  <c r="K51" i="2"/>
  <c r="I52" i="2"/>
  <c r="N64" i="2"/>
  <c r="M52" i="2"/>
  <c r="N68" i="2"/>
  <c r="Q52" i="2"/>
  <c r="N72" i="2"/>
  <c r="O51" i="2"/>
  <c r="J52" i="2"/>
  <c r="N65" i="2"/>
  <c r="N52" i="2"/>
  <c r="N69" i="2"/>
  <c r="R52" i="2"/>
  <c r="N73" i="2"/>
  <c r="J57" i="2"/>
  <c r="J22" i="2"/>
  <c r="N22" i="2"/>
  <c r="R22" i="2"/>
  <c r="L51" i="2"/>
  <c r="P51" i="2"/>
  <c r="N57" i="2"/>
  <c r="G51" i="2"/>
  <c r="K28" i="2"/>
  <c r="G28" i="2"/>
  <c r="O28" i="2"/>
  <c r="K22" i="2"/>
  <c r="P28" i="2"/>
  <c r="I22" i="2"/>
  <c r="Q22" i="2"/>
  <c r="H22" i="2"/>
  <c r="L28" i="2"/>
  <c r="G23" i="2"/>
  <c r="M62" i="2"/>
  <c r="I28" i="2"/>
  <c r="K23" i="2"/>
  <c r="M66" i="2"/>
  <c r="Q28" i="2"/>
  <c r="O23" i="2"/>
  <c r="M70" i="2"/>
  <c r="L23" i="2"/>
  <c r="M67" i="2"/>
  <c r="O22" i="2"/>
  <c r="I23" i="2"/>
  <c r="M64" i="2"/>
  <c r="Q23" i="2"/>
  <c r="M72" i="2"/>
  <c r="Q57" i="2"/>
  <c r="L22" i="2"/>
  <c r="H23" i="2"/>
  <c r="M63" i="2"/>
  <c r="P23" i="2"/>
  <c r="M71" i="2"/>
  <c r="P22" i="2"/>
  <c r="J23" i="2"/>
  <c r="M65" i="2"/>
  <c r="N23" i="2"/>
  <c r="M69" i="2"/>
  <c r="R23" i="2"/>
  <c r="M73" i="2"/>
  <c r="R28" i="2"/>
  <c r="N28" i="2"/>
  <c r="J28" i="2"/>
  <c r="G22" i="2"/>
  <c r="I57" i="2"/>
  <c r="H28" i="2"/>
  <c r="E6" i="17"/>
  <c r="E18" i="17"/>
  <c r="E5" i="17"/>
  <c r="E17" i="17"/>
  <c r="E11" i="17"/>
  <c r="K7" i="17"/>
  <c r="E19" i="17"/>
  <c r="K6" i="17"/>
  <c r="K3" i="17"/>
  <c r="E15" i="17"/>
  <c r="E4" i="17"/>
  <c r="D11" i="17"/>
  <c r="D12" i="17"/>
  <c r="D7" i="17"/>
  <c r="D10" i="17"/>
  <c r="E8" i="17"/>
  <c r="E13" i="17"/>
  <c r="D3" i="17"/>
  <c r="D4" i="17"/>
  <c r="D9" i="17"/>
  <c r="E10" i="17"/>
  <c r="D13" i="17"/>
  <c r="D6" i="17"/>
  <c r="D5" i="17"/>
  <c r="E12" i="17"/>
  <c r="E9" i="17"/>
  <c r="E2" i="17"/>
  <c r="K11" i="17"/>
  <c r="E23" i="17"/>
  <c r="K23" i="17"/>
  <c r="D23" i="17"/>
  <c r="J11" i="17"/>
  <c r="K5" i="17"/>
  <c r="J6" i="17"/>
  <c r="N6" i="17"/>
  <c r="D18" i="17"/>
  <c r="J4" i="17"/>
  <c r="D16" i="17"/>
  <c r="K13" i="17"/>
  <c r="E25" i="17"/>
  <c r="J10" i="17"/>
  <c r="D22" i="17"/>
  <c r="J12" i="17"/>
  <c r="D24" i="17"/>
  <c r="K4" i="17"/>
  <c r="E16" i="17"/>
  <c r="E27" i="17"/>
  <c r="K15" i="17"/>
  <c r="K18" i="17"/>
  <c r="E30" i="17"/>
  <c r="K12" i="17"/>
  <c r="E24" i="17"/>
  <c r="J5" i="17"/>
  <c r="D17" i="17"/>
  <c r="J13" i="17"/>
  <c r="D25" i="17"/>
  <c r="J9" i="17"/>
  <c r="D21" i="17"/>
  <c r="J3" i="17"/>
  <c r="N3" i="17"/>
  <c r="D15" i="17"/>
  <c r="K8" i="17"/>
  <c r="E20" i="17"/>
  <c r="J7" i="17"/>
  <c r="N7" i="17"/>
  <c r="D19" i="17"/>
  <c r="E29" i="17"/>
  <c r="K17" i="17"/>
  <c r="E31" i="17"/>
  <c r="K19" i="17"/>
  <c r="K10" i="17"/>
  <c r="E22" i="17"/>
  <c r="K9" i="17"/>
  <c r="E21" i="17"/>
  <c r="K2" i="17"/>
  <c r="E14" i="17"/>
  <c r="D2" i="17"/>
  <c r="AI25" i="1"/>
  <c r="AI15" i="1"/>
  <c r="AK14" i="1"/>
  <c r="AK26" i="1"/>
  <c r="AK38" i="1"/>
  <c r="AK50" i="1"/>
  <c r="AK62" i="1"/>
  <c r="AK74" i="1"/>
  <c r="AK86" i="1"/>
  <c r="AG14" i="1"/>
  <c r="AG26" i="1"/>
  <c r="AG38" i="1"/>
  <c r="AG50" i="1"/>
  <c r="AG62" i="1"/>
  <c r="AG74" i="1"/>
  <c r="AG86" i="1"/>
  <c r="AC14" i="1"/>
  <c r="AC26" i="1"/>
  <c r="AC38" i="1"/>
  <c r="AC50" i="1"/>
  <c r="AC62" i="1"/>
  <c r="AC74" i="1"/>
  <c r="AC86" i="1"/>
  <c r="AN25" i="1"/>
  <c r="AN37" i="1"/>
  <c r="AN49" i="1"/>
  <c r="AN61" i="1"/>
  <c r="AN73" i="1"/>
  <c r="AN85" i="1"/>
  <c r="AN97" i="1"/>
  <c r="AM25" i="1"/>
  <c r="AM37" i="1"/>
  <c r="AM49" i="1"/>
  <c r="AM61" i="1"/>
  <c r="AM73" i="1"/>
  <c r="AM85" i="1"/>
  <c r="AM97" i="1"/>
  <c r="AL25" i="1"/>
  <c r="AL37" i="1"/>
  <c r="AL49" i="1"/>
  <c r="AL61" i="1"/>
  <c r="AL73" i="1"/>
  <c r="AL85" i="1"/>
  <c r="AL97" i="1"/>
  <c r="AK25" i="1"/>
  <c r="AK37" i="1"/>
  <c r="AK49" i="1"/>
  <c r="AK61" i="1"/>
  <c r="AK73" i="1"/>
  <c r="AK85" i="1"/>
  <c r="AK97" i="1"/>
  <c r="AJ25" i="1"/>
  <c r="AJ37" i="1"/>
  <c r="AJ49" i="1"/>
  <c r="AJ61" i="1"/>
  <c r="AJ73" i="1"/>
  <c r="AJ85" i="1"/>
  <c r="AJ97" i="1"/>
  <c r="AH25" i="1"/>
  <c r="AH37" i="1"/>
  <c r="AH49" i="1"/>
  <c r="AH61" i="1"/>
  <c r="AH73" i="1"/>
  <c r="AH85" i="1"/>
  <c r="AH97" i="1"/>
  <c r="AG25" i="1"/>
  <c r="AG37" i="1"/>
  <c r="AG49" i="1"/>
  <c r="AG61" i="1"/>
  <c r="AG73" i="1"/>
  <c r="AG85" i="1"/>
  <c r="AG97" i="1"/>
  <c r="AF25" i="1"/>
  <c r="AF37" i="1"/>
  <c r="AF49" i="1"/>
  <c r="AF61" i="1"/>
  <c r="AF73" i="1"/>
  <c r="AF85" i="1"/>
  <c r="AF97" i="1"/>
  <c r="AE25" i="1"/>
  <c r="AE37" i="1"/>
  <c r="AE49" i="1"/>
  <c r="AE61" i="1"/>
  <c r="AE73" i="1"/>
  <c r="AE85" i="1"/>
  <c r="AE97" i="1"/>
  <c r="AC25" i="1"/>
  <c r="AC37" i="1"/>
  <c r="AC49" i="1"/>
  <c r="AC61" i="1"/>
  <c r="AC73" i="1"/>
  <c r="AC85" i="1"/>
  <c r="AC97" i="1"/>
  <c r="AB25" i="1"/>
  <c r="AN24" i="1"/>
  <c r="AN36" i="1"/>
  <c r="AN48" i="1"/>
  <c r="AN60" i="1"/>
  <c r="AN72" i="1"/>
  <c r="AN84" i="1"/>
  <c r="AN96" i="1"/>
  <c r="AM24" i="1"/>
  <c r="AM36" i="1"/>
  <c r="AM48" i="1"/>
  <c r="AM60" i="1"/>
  <c r="AM72" i="1"/>
  <c r="AM84" i="1"/>
  <c r="AM96" i="1"/>
  <c r="AL24" i="1"/>
  <c r="AL36" i="1"/>
  <c r="AL48" i="1"/>
  <c r="AL60" i="1"/>
  <c r="AL72" i="1"/>
  <c r="AL84" i="1"/>
  <c r="AL96" i="1"/>
  <c r="AK24" i="1"/>
  <c r="AK36" i="1"/>
  <c r="AK48" i="1"/>
  <c r="AK60" i="1"/>
  <c r="AK72" i="1"/>
  <c r="AK84" i="1"/>
  <c r="AK96" i="1"/>
  <c r="AJ24" i="1"/>
  <c r="AJ36" i="1"/>
  <c r="AJ48" i="1"/>
  <c r="AJ60" i="1"/>
  <c r="AJ72" i="1"/>
  <c r="AJ84" i="1"/>
  <c r="AJ96" i="1"/>
  <c r="AI24" i="1"/>
  <c r="AH24" i="1"/>
  <c r="AH36" i="1"/>
  <c r="AH48" i="1"/>
  <c r="AH60" i="1"/>
  <c r="AH72" i="1"/>
  <c r="AH84" i="1"/>
  <c r="AH96" i="1"/>
  <c r="AG24" i="1"/>
  <c r="AG36" i="1"/>
  <c r="AG48" i="1"/>
  <c r="AG60" i="1"/>
  <c r="AG72" i="1"/>
  <c r="AG84" i="1"/>
  <c r="AG96" i="1"/>
  <c r="AF24" i="1"/>
  <c r="AF36" i="1"/>
  <c r="AF48" i="1"/>
  <c r="AF60" i="1"/>
  <c r="AF72" i="1"/>
  <c r="AF84" i="1"/>
  <c r="AF96" i="1"/>
  <c r="AE24" i="1"/>
  <c r="AE36" i="1"/>
  <c r="AE48" i="1"/>
  <c r="AE60" i="1"/>
  <c r="AE72" i="1"/>
  <c r="AE84" i="1"/>
  <c r="AE96" i="1"/>
  <c r="AC24" i="1"/>
  <c r="AC36" i="1"/>
  <c r="AC48" i="1"/>
  <c r="AC60" i="1"/>
  <c r="AC72" i="1"/>
  <c r="AC84" i="1"/>
  <c r="AC96" i="1"/>
  <c r="AB24" i="1"/>
  <c r="AN35" i="1"/>
  <c r="AN47" i="1"/>
  <c r="AN59" i="1"/>
  <c r="AN71" i="1"/>
  <c r="AN83" i="1"/>
  <c r="AN95" i="1"/>
  <c r="AM35" i="1"/>
  <c r="AM47" i="1"/>
  <c r="AM59" i="1"/>
  <c r="AM71" i="1"/>
  <c r="AM83" i="1"/>
  <c r="AM95" i="1"/>
  <c r="AL35" i="1"/>
  <c r="AL47" i="1"/>
  <c r="AL59" i="1"/>
  <c r="AL71" i="1"/>
  <c r="AL83" i="1"/>
  <c r="AL95" i="1"/>
  <c r="AK35" i="1"/>
  <c r="AK47" i="1"/>
  <c r="AK59" i="1"/>
  <c r="AK71" i="1"/>
  <c r="AK83" i="1"/>
  <c r="AK95" i="1"/>
  <c r="AJ35" i="1"/>
  <c r="AJ47" i="1"/>
  <c r="AJ59" i="1"/>
  <c r="AJ71" i="1"/>
  <c r="AJ83" i="1"/>
  <c r="AJ95" i="1"/>
  <c r="AH35" i="1"/>
  <c r="AH47" i="1"/>
  <c r="AH59" i="1"/>
  <c r="AH71" i="1"/>
  <c r="AH83" i="1"/>
  <c r="AH95" i="1"/>
  <c r="AG35" i="1"/>
  <c r="AG47" i="1"/>
  <c r="AG59" i="1"/>
  <c r="AG71" i="1"/>
  <c r="AG83" i="1"/>
  <c r="AG95" i="1"/>
  <c r="AF35" i="1"/>
  <c r="AF47" i="1"/>
  <c r="AF59" i="1"/>
  <c r="AF71" i="1"/>
  <c r="AF83" i="1"/>
  <c r="AF95" i="1"/>
  <c r="AE35" i="1"/>
  <c r="AE47" i="1"/>
  <c r="AE59" i="1"/>
  <c r="AE71" i="1"/>
  <c r="AE83" i="1"/>
  <c r="AE95" i="1"/>
  <c r="AC35" i="1"/>
  <c r="AC47" i="1"/>
  <c r="AC59" i="1"/>
  <c r="AC71" i="1"/>
  <c r="AC83" i="1"/>
  <c r="AC95" i="1"/>
  <c r="AN22" i="1"/>
  <c r="AN34" i="1"/>
  <c r="AN46" i="1"/>
  <c r="AN58" i="1"/>
  <c r="AN70" i="1"/>
  <c r="AN82" i="1"/>
  <c r="AN94" i="1"/>
  <c r="AM22" i="1"/>
  <c r="AM34" i="1"/>
  <c r="AM46" i="1"/>
  <c r="AM58" i="1"/>
  <c r="AM70" i="1"/>
  <c r="AM82" i="1"/>
  <c r="AM94" i="1"/>
  <c r="AL22" i="1"/>
  <c r="AL34" i="1"/>
  <c r="AL46" i="1"/>
  <c r="AL58" i="1"/>
  <c r="AL70" i="1"/>
  <c r="AL82" i="1"/>
  <c r="AL94" i="1"/>
  <c r="AK22" i="1"/>
  <c r="AK34" i="1"/>
  <c r="AK46" i="1"/>
  <c r="AK58" i="1"/>
  <c r="AK70" i="1"/>
  <c r="AK82" i="1"/>
  <c r="AK94" i="1"/>
  <c r="AJ22" i="1"/>
  <c r="AJ34" i="1"/>
  <c r="AJ46" i="1"/>
  <c r="AJ58" i="1"/>
  <c r="AJ70" i="1"/>
  <c r="AJ82" i="1"/>
  <c r="AJ94" i="1"/>
  <c r="AI22" i="1"/>
  <c r="AH22" i="1"/>
  <c r="AH34" i="1"/>
  <c r="AH46" i="1"/>
  <c r="AH58" i="1"/>
  <c r="AH70" i="1"/>
  <c r="AH82" i="1"/>
  <c r="AH94" i="1"/>
  <c r="AG22" i="1"/>
  <c r="AG34" i="1"/>
  <c r="AG46" i="1"/>
  <c r="AG58" i="1"/>
  <c r="AG70" i="1"/>
  <c r="AG82" i="1"/>
  <c r="AG94" i="1"/>
  <c r="AF22" i="1"/>
  <c r="AF34" i="1"/>
  <c r="AF46" i="1"/>
  <c r="AF58" i="1"/>
  <c r="AF70" i="1"/>
  <c r="AF82" i="1"/>
  <c r="AF94" i="1"/>
  <c r="AE22" i="1"/>
  <c r="AE34" i="1"/>
  <c r="AE46" i="1"/>
  <c r="AE58" i="1"/>
  <c r="AE70" i="1"/>
  <c r="AE82" i="1"/>
  <c r="AE94" i="1"/>
  <c r="AC22" i="1"/>
  <c r="AC34" i="1"/>
  <c r="AC46" i="1"/>
  <c r="AC58" i="1"/>
  <c r="AC70" i="1"/>
  <c r="AC82" i="1"/>
  <c r="AC94" i="1"/>
  <c r="AB22" i="1"/>
  <c r="AN21" i="1"/>
  <c r="AN33" i="1"/>
  <c r="AN45" i="1"/>
  <c r="AN57" i="1"/>
  <c r="AN69" i="1"/>
  <c r="AN81" i="1"/>
  <c r="AN93" i="1"/>
  <c r="AM21" i="1"/>
  <c r="AM33" i="1"/>
  <c r="AM45" i="1"/>
  <c r="AM57" i="1"/>
  <c r="AM69" i="1"/>
  <c r="AM81" i="1"/>
  <c r="AM93" i="1"/>
  <c r="AL21" i="1"/>
  <c r="AL33" i="1"/>
  <c r="AL45" i="1"/>
  <c r="AL57" i="1"/>
  <c r="AL69" i="1"/>
  <c r="AL81" i="1"/>
  <c r="AL93" i="1"/>
  <c r="AK21" i="1"/>
  <c r="AK33" i="1"/>
  <c r="AK45" i="1"/>
  <c r="AK57" i="1"/>
  <c r="AK69" i="1"/>
  <c r="AK81" i="1"/>
  <c r="AK93" i="1"/>
  <c r="AJ21" i="1"/>
  <c r="AJ33" i="1"/>
  <c r="AJ45" i="1"/>
  <c r="AJ57" i="1"/>
  <c r="AJ69" i="1"/>
  <c r="AJ81" i="1"/>
  <c r="AJ93" i="1"/>
  <c r="AI21" i="1"/>
  <c r="AH21" i="1"/>
  <c r="AH33" i="1"/>
  <c r="AH45" i="1"/>
  <c r="AH57" i="1"/>
  <c r="AH69" i="1"/>
  <c r="AH81" i="1"/>
  <c r="AH93" i="1"/>
  <c r="AG21" i="1"/>
  <c r="AG33" i="1"/>
  <c r="AG45" i="1"/>
  <c r="AG57" i="1"/>
  <c r="AG69" i="1"/>
  <c r="AG81" i="1"/>
  <c r="AG93" i="1"/>
  <c r="AF21" i="1"/>
  <c r="AF33" i="1"/>
  <c r="AF45" i="1"/>
  <c r="AF57" i="1"/>
  <c r="AF69" i="1"/>
  <c r="AF81" i="1"/>
  <c r="AF93" i="1"/>
  <c r="AE21" i="1"/>
  <c r="AE33" i="1"/>
  <c r="AE45" i="1"/>
  <c r="AE57" i="1"/>
  <c r="AE69" i="1"/>
  <c r="AE81" i="1"/>
  <c r="AE93" i="1"/>
  <c r="AC21" i="1"/>
  <c r="AC33" i="1"/>
  <c r="AC45" i="1"/>
  <c r="AC57" i="1"/>
  <c r="AC69" i="1"/>
  <c r="AC81" i="1"/>
  <c r="AC93" i="1"/>
  <c r="AB21" i="1"/>
  <c r="AN20" i="1"/>
  <c r="AN32" i="1"/>
  <c r="AN44" i="1"/>
  <c r="AN56" i="1"/>
  <c r="AN68" i="1"/>
  <c r="AN80" i="1"/>
  <c r="AN92" i="1"/>
  <c r="AM20" i="1"/>
  <c r="AM32" i="1"/>
  <c r="AM44" i="1"/>
  <c r="AM56" i="1"/>
  <c r="AM68" i="1"/>
  <c r="AM80" i="1"/>
  <c r="AM92" i="1"/>
  <c r="AL20" i="1"/>
  <c r="AL32" i="1"/>
  <c r="AL44" i="1"/>
  <c r="AL56" i="1"/>
  <c r="AL68" i="1"/>
  <c r="AL80" i="1"/>
  <c r="AL92" i="1"/>
  <c r="AK20" i="1"/>
  <c r="AK32" i="1"/>
  <c r="AK44" i="1"/>
  <c r="AK56" i="1"/>
  <c r="AK68" i="1"/>
  <c r="AK80" i="1"/>
  <c r="AK92" i="1"/>
  <c r="AJ20" i="1"/>
  <c r="AJ32" i="1"/>
  <c r="AJ44" i="1"/>
  <c r="AJ56" i="1"/>
  <c r="AJ68" i="1"/>
  <c r="AJ80" i="1"/>
  <c r="AJ92" i="1"/>
  <c r="AI20" i="1"/>
  <c r="AH20" i="1"/>
  <c r="AH32" i="1"/>
  <c r="AH44" i="1"/>
  <c r="AH56" i="1"/>
  <c r="AH68" i="1"/>
  <c r="AH80" i="1"/>
  <c r="AH92" i="1"/>
  <c r="AG20" i="1"/>
  <c r="AG32" i="1"/>
  <c r="AG44" i="1"/>
  <c r="AG56" i="1"/>
  <c r="AG68" i="1"/>
  <c r="AG80" i="1"/>
  <c r="AG92" i="1"/>
  <c r="AF20" i="1"/>
  <c r="AF32" i="1"/>
  <c r="AF44" i="1"/>
  <c r="AF56" i="1"/>
  <c r="AF68" i="1"/>
  <c r="AF80" i="1"/>
  <c r="AF92" i="1"/>
  <c r="AE20" i="1"/>
  <c r="AE32" i="1"/>
  <c r="AE44" i="1"/>
  <c r="AE56" i="1"/>
  <c r="AE68" i="1"/>
  <c r="AE80" i="1"/>
  <c r="AE92" i="1"/>
  <c r="AC20" i="1"/>
  <c r="AC32" i="1"/>
  <c r="AC44" i="1"/>
  <c r="AC56" i="1"/>
  <c r="AC68" i="1"/>
  <c r="AC80" i="1"/>
  <c r="AC92" i="1"/>
  <c r="AB20" i="1"/>
  <c r="AN19" i="1"/>
  <c r="AN31" i="1"/>
  <c r="AN43" i="1"/>
  <c r="AN55" i="1"/>
  <c r="AN67" i="1"/>
  <c r="AN79" i="1"/>
  <c r="AN91" i="1"/>
  <c r="AM19" i="1"/>
  <c r="AM31" i="1"/>
  <c r="AM43" i="1"/>
  <c r="AM55" i="1"/>
  <c r="AM67" i="1"/>
  <c r="AM79" i="1"/>
  <c r="AM91" i="1"/>
  <c r="AL19" i="1"/>
  <c r="AL31" i="1"/>
  <c r="AL43" i="1"/>
  <c r="AL55" i="1"/>
  <c r="AL67" i="1"/>
  <c r="AL79" i="1"/>
  <c r="AL91" i="1"/>
  <c r="AK19" i="1"/>
  <c r="AK31" i="1"/>
  <c r="AK43" i="1"/>
  <c r="AK55" i="1"/>
  <c r="AK67" i="1"/>
  <c r="AK79" i="1"/>
  <c r="AK91" i="1"/>
  <c r="AJ19" i="1"/>
  <c r="AJ31" i="1"/>
  <c r="AJ43" i="1"/>
  <c r="AJ55" i="1"/>
  <c r="AJ67" i="1"/>
  <c r="AJ79" i="1"/>
  <c r="AJ91" i="1"/>
  <c r="AI19" i="1"/>
  <c r="AH19" i="1"/>
  <c r="AH31" i="1"/>
  <c r="AH43" i="1"/>
  <c r="AH55" i="1"/>
  <c r="AH67" i="1"/>
  <c r="AH79" i="1"/>
  <c r="AH91" i="1"/>
  <c r="AG19" i="1"/>
  <c r="AG31" i="1"/>
  <c r="AG43" i="1"/>
  <c r="AG55" i="1"/>
  <c r="AG67" i="1"/>
  <c r="AG79" i="1"/>
  <c r="AG91" i="1"/>
  <c r="AF19" i="1"/>
  <c r="AF31" i="1"/>
  <c r="AF43" i="1"/>
  <c r="AF55" i="1"/>
  <c r="AF67" i="1"/>
  <c r="AF79" i="1"/>
  <c r="AF91" i="1"/>
  <c r="AE19" i="1"/>
  <c r="AE31" i="1"/>
  <c r="AE43" i="1"/>
  <c r="AE55" i="1"/>
  <c r="AE67" i="1"/>
  <c r="AE79" i="1"/>
  <c r="AE91" i="1"/>
  <c r="AC19" i="1"/>
  <c r="AC31" i="1"/>
  <c r="AC43" i="1"/>
  <c r="AC55" i="1"/>
  <c r="AC67" i="1"/>
  <c r="AC79" i="1"/>
  <c r="AC91" i="1"/>
  <c r="AB19" i="1"/>
  <c r="AN18" i="1"/>
  <c r="AN30" i="1"/>
  <c r="AN42" i="1"/>
  <c r="AN54" i="1"/>
  <c r="AN66" i="1"/>
  <c r="AN78" i="1"/>
  <c r="AN90" i="1"/>
  <c r="AM18" i="1"/>
  <c r="AM30" i="1"/>
  <c r="AM42" i="1"/>
  <c r="AM54" i="1"/>
  <c r="AM66" i="1"/>
  <c r="AM78" i="1"/>
  <c r="AM90" i="1"/>
  <c r="AL18" i="1"/>
  <c r="AL30" i="1"/>
  <c r="AL42" i="1"/>
  <c r="AL54" i="1"/>
  <c r="AL66" i="1"/>
  <c r="AL78" i="1"/>
  <c r="AL90" i="1"/>
  <c r="AK18" i="1"/>
  <c r="AK30" i="1"/>
  <c r="AK42" i="1"/>
  <c r="AK54" i="1"/>
  <c r="AK66" i="1"/>
  <c r="AK78" i="1"/>
  <c r="AK90" i="1"/>
  <c r="AJ18" i="1"/>
  <c r="AJ30" i="1"/>
  <c r="AJ42" i="1"/>
  <c r="AJ54" i="1"/>
  <c r="AJ66" i="1"/>
  <c r="AJ78" i="1"/>
  <c r="AJ90" i="1"/>
  <c r="AI18" i="1"/>
  <c r="AH18" i="1"/>
  <c r="AH30" i="1"/>
  <c r="AH42" i="1"/>
  <c r="AH54" i="1"/>
  <c r="AH66" i="1"/>
  <c r="AH78" i="1"/>
  <c r="AH90" i="1"/>
  <c r="AG18" i="1"/>
  <c r="AG30" i="1"/>
  <c r="AG42" i="1"/>
  <c r="AG54" i="1"/>
  <c r="AG66" i="1"/>
  <c r="AG78" i="1"/>
  <c r="AG90" i="1"/>
  <c r="AF18" i="1"/>
  <c r="AF30" i="1"/>
  <c r="AF42" i="1"/>
  <c r="AF54" i="1"/>
  <c r="AF66" i="1"/>
  <c r="AF78" i="1"/>
  <c r="AF90" i="1"/>
  <c r="AE18" i="1"/>
  <c r="AE30" i="1"/>
  <c r="AE42" i="1"/>
  <c r="AE54" i="1"/>
  <c r="AE66" i="1"/>
  <c r="AE78" i="1"/>
  <c r="AE90" i="1"/>
  <c r="AC18" i="1"/>
  <c r="AC30" i="1"/>
  <c r="AC42" i="1"/>
  <c r="AC54" i="1"/>
  <c r="AC66" i="1"/>
  <c r="AC78" i="1"/>
  <c r="AC90" i="1"/>
  <c r="AB18" i="1"/>
  <c r="AN17" i="1"/>
  <c r="AN29" i="1"/>
  <c r="AN41" i="1"/>
  <c r="AN53" i="1"/>
  <c r="AN65" i="1"/>
  <c r="AN77" i="1"/>
  <c r="AN89" i="1"/>
  <c r="AM17" i="1"/>
  <c r="AM29" i="1"/>
  <c r="AM41" i="1"/>
  <c r="AM53" i="1"/>
  <c r="AM65" i="1"/>
  <c r="AM77" i="1"/>
  <c r="AM89" i="1"/>
  <c r="AL17" i="1"/>
  <c r="AL29" i="1"/>
  <c r="AL41" i="1"/>
  <c r="AL53" i="1"/>
  <c r="AL65" i="1"/>
  <c r="AL77" i="1"/>
  <c r="AL89" i="1"/>
  <c r="AK17" i="1"/>
  <c r="AK29" i="1"/>
  <c r="AK41" i="1"/>
  <c r="AK53" i="1"/>
  <c r="AK65" i="1"/>
  <c r="AK77" i="1"/>
  <c r="AK89" i="1"/>
  <c r="AJ17" i="1"/>
  <c r="AJ29" i="1"/>
  <c r="AJ41" i="1"/>
  <c r="AJ53" i="1"/>
  <c r="AJ65" i="1"/>
  <c r="AJ77" i="1"/>
  <c r="AJ89" i="1"/>
  <c r="AI17" i="1"/>
  <c r="AH17" i="1"/>
  <c r="AH29" i="1"/>
  <c r="AH41" i="1"/>
  <c r="AH53" i="1"/>
  <c r="AH65" i="1"/>
  <c r="AH77" i="1"/>
  <c r="AH89" i="1"/>
  <c r="AG17" i="1"/>
  <c r="AG29" i="1"/>
  <c r="AG41" i="1"/>
  <c r="AG53" i="1"/>
  <c r="AG65" i="1"/>
  <c r="AG77" i="1"/>
  <c r="AG89" i="1"/>
  <c r="AF17" i="1"/>
  <c r="AF29" i="1"/>
  <c r="AF41" i="1"/>
  <c r="AF53" i="1"/>
  <c r="AF65" i="1"/>
  <c r="AF77" i="1"/>
  <c r="AF89" i="1"/>
  <c r="AE17" i="1"/>
  <c r="AE29" i="1"/>
  <c r="AE41" i="1"/>
  <c r="AE53" i="1"/>
  <c r="AE65" i="1"/>
  <c r="AE77" i="1"/>
  <c r="AE89" i="1"/>
  <c r="AC17" i="1"/>
  <c r="AC29" i="1"/>
  <c r="AC41" i="1"/>
  <c r="AC53" i="1"/>
  <c r="AC65" i="1"/>
  <c r="AC77" i="1"/>
  <c r="AC89" i="1"/>
  <c r="AB17" i="1"/>
  <c r="AN16" i="1"/>
  <c r="AN28" i="1"/>
  <c r="AN40" i="1"/>
  <c r="AN52" i="1"/>
  <c r="AN64" i="1"/>
  <c r="AN76" i="1"/>
  <c r="AN88" i="1"/>
  <c r="AM16" i="1"/>
  <c r="AM28" i="1"/>
  <c r="AM40" i="1"/>
  <c r="AM52" i="1"/>
  <c r="AM64" i="1"/>
  <c r="AM76" i="1"/>
  <c r="AM88" i="1"/>
  <c r="AL16" i="1"/>
  <c r="AL28" i="1"/>
  <c r="AL40" i="1"/>
  <c r="AL52" i="1"/>
  <c r="AL64" i="1"/>
  <c r="AL76" i="1"/>
  <c r="AL88" i="1"/>
  <c r="AK16" i="1"/>
  <c r="AK28" i="1"/>
  <c r="AK40" i="1"/>
  <c r="AK52" i="1"/>
  <c r="AK64" i="1"/>
  <c r="AK76" i="1"/>
  <c r="AK88" i="1"/>
  <c r="AJ16" i="1"/>
  <c r="AJ28" i="1"/>
  <c r="AJ40" i="1"/>
  <c r="AJ52" i="1"/>
  <c r="AJ64" i="1"/>
  <c r="AJ76" i="1"/>
  <c r="AJ88" i="1"/>
  <c r="AI16" i="1"/>
  <c r="AH16" i="1"/>
  <c r="AH28" i="1"/>
  <c r="AH40" i="1"/>
  <c r="AH52" i="1"/>
  <c r="AH64" i="1"/>
  <c r="AH76" i="1"/>
  <c r="AH88" i="1"/>
  <c r="AG16" i="1"/>
  <c r="AG28" i="1"/>
  <c r="AG40" i="1"/>
  <c r="AG52" i="1"/>
  <c r="AG64" i="1"/>
  <c r="AG76" i="1"/>
  <c r="AG88" i="1"/>
  <c r="AF16" i="1"/>
  <c r="AF28" i="1"/>
  <c r="AF40" i="1"/>
  <c r="AF52" i="1"/>
  <c r="AF64" i="1"/>
  <c r="AF76" i="1"/>
  <c r="AF88" i="1"/>
  <c r="AE16" i="1"/>
  <c r="AE28" i="1"/>
  <c r="AE40" i="1"/>
  <c r="AE52" i="1"/>
  <c r="AE64" i="1"/>
  <c r="AE76" i="1"/>
  <c r="AE88" i="1"/>
  <c r="AC16" i="1"/>
  <c r="AC28" i="1"/>
  <c r="AC40" i="1"/>
  <c r="AC52" i="1"/>
  <c r="AC64" i="1"/>
  <c r="AC76" i="1"/>
  <c r="AC88" i="1"/>
  <c r="AB16" i="1"/>
  <c r="AN15" i="1"/>
  <c r="AN27" i="1"/>
  <c r="AN39" i="1"/>
  <c r="AN51" i="1"/>
  <c r="AN63" i="1"/>
  <c r="AN75" i="1"/>
  <c r="AN87" i="1"/>
  <c r="AM15" i="1"/>
  <c r="AM27" i="1"/>
  <c r="AM39" i="1"/>
  <c r="AM51" i="1"/>
  <c r="AM63" i="1"/>
  <c r="AM75" i="1"/>
  <c r="AM87" i="1"/>
  <c r="AL15" i="1"/>
  <c r="AL27" i="1"/>
  <c r="AL39" i="1"/>
  <c r="AL51" i="1"/>
  <c r="AL63" i="1"/>
  <c r="AL75" i="1"/>
  <c r="AL87" i="1"/>
  <c r="AK15" i="1"/>
  <c r="AK27" i="1"/>
  <c r="AK39" i="1"/>
  <c r="AK51" i="1"/>
  <c r="AK63" i="1"/>
  <c r="AK75" i="1"/>
  <c r="AK87" i="1"/>
  <c r="AJ15" i="1"/>
  <c r="AJ27" i="1"/>
  <c r="AJ39" i="1"/>
  <c r="AJ51" i="1"/>
  <c r="AJ63" i="1"/>
  <c r="AJ75" i="1"/>
  <c r="AJ87" i="1"/>
  <c r="AH15" i="1"/>
  <c r="AH27" i="1"/>
  <c r="AH39" i="1"/>
  <c r="AH51" i="1"/>
  <c r="AH63" i="1"/>
  <c r="AH75" i="1"/>
  <c r="AH87" i="1"/>
  <c r="AG15" i="1"/>
  <c r="AG27" i="1"/>
  <c r="AG39" i="1"/>
  <c r="AG51" i="1"/>
  <c r="AG63" i="1"/>
  <c r="AG75" i="1"/>
  <c r="AG87" i="1"/>
  <c r="AF15" i="1"/>
  <c r="AF27" i="1"/>
  <c r="AF39" i="1"/>
  <c r="AF51" i="1"/>
  <c r="AF63" i="1"/>
  <c r="AF75" i="1"/>
  <c r="AF87" i="1"/>
  <c r="AE15" i="1"/>
  <c r="AE27" i="1"/>
  <c r="AE39" i="1"/>
  <c r="AE51" i="1"/>
  <c r="AE63" i="1"/>
  <c r="AE75" i="1"/>
  <c r="AE87" i="1"/>
  <c r="AC15" i="1"/>
  <c r="AC27" i="1"/>
  <c r="AC39" i="1"/>
  <c r="AC51" i="1"/>
  <c r="AC63" i="1"/>
  <c r="AC75" i="1"/>
  <c r="AC87" i="1"/>
  <c r="AB15" i="1"/>
  <c r="AN14" i="1"/>
  <c r="AN26" i="1"/>
  <c r="AN38" i="1"/>
  <c r="AN50" i="1"/>
  <c r="AN62" i="1"/>
  <c r="AN74" i="1"/>
  <c r="AN86" i="1"/>
  <c r="AM14" i="1"/>
  <c r="AM26" i="1"/>
  <c r="AM38" i="1"/>
  <c r="AM50" i="1"/>
  <c r="AM62" i="1"/>
  <c r="AM74" i="1"/>
  <c r="AM86" i="1"/>
  <c r="AL14" i="1"/>
  <c r="AL26" i="1"/>
  <c r="AL38" i="1"/>
  <c r="AL50" i="1"/>
  <c r="AL62" i="1"/>
  <c r="AL74" i="1"/>
  <c r="AL86" i="1"/>
  <c r="AJ14" i="1"/>
  <c r="AJ26" i="1"/>
  <c r="AJ38" i="1"/>
  <c r="AJ50" i="1"/>
  <c r="AJ62" i="1"/>
  <c r="AJ74" i="1"/>
  <c r="AJ86" i="1"/>
  <c r="AI14" i="1"/>
  <c r="AH14" i="1"/>
  <c r="AH26" i="1"/>
  <c r="AH38" i="1"/>
  <c r="AH50" i="1"/>
  <c r="AH62" i="1"/>
  <c r="AH74" i="1"/>
  <c r="AH86" i="1"/>
  <c r="AF14" i="1"/>
  <c r="AF26" i="1"/>
  <c r="AF38" i="1"/>
  <c r="AF50" i="1"/>
  <c r="AF62" i="1"/>
  <c r="AF74" i="1"/>
  <c r="AF86" i="1"/>
  <c r="AE14" i="1"/>
  <c r="AE26" i="1"/>
  <c r="AE38" i="1"/>
  <c r="AE50" i="1"/>
  <c r="AE62" i="1"/>
  <c r="AE74" i="1"/>
  <c r="AE86" i="1"/>
  <c r="AD14" i="1"/>
  <c r="AB14" i="1"/>
  <c r="Z14" i="1"/>
  <c r="C200" i="2"/>
  <c r="S56" i="1"/>
  <c r="E35" i="17"/>
  <c r="K35" i="17"/>
  <c r="N11" i="17"/>
  <c r="N5" i="17"/>
  <c r="AI37" i="1"/>
  <c r="J25" i="5"/>
  <c r="S25" i="5"/>
  <c r="J25" i="14"/>
  <c r="S25" i="14"/>
  <c r="I14" i="14"/>
  <c r="R14" i="14"/>
  <c r="I14" i="5"/>
  <c r="R14" i="5"/>
  <c r="AI26" i="1"/>
  <c r="J14" i="14"/>
  <c r="S14" i="14"/>
  <c r="J14" i="5"/>
  <c r="S14" i="5"/>
  <c r="AB28" i="1"/>
  <c r="G16" i="17"/>
  <c r="M16" i="17"/>
  <c r="G16" i="10"/>
  <c r="M16" i="10"/>
  <c r="N16" i="10"/>
  <c r="AB29" i="1"/>
  <c r="G17" i="17"/>
  <c r="M17" i="17"/>
  <c r="G17" i="10"/>
  <c r="M17" i="10"/>
  <c r="N17" i="10"/>
  <c r="AB30" i="1"/>
  <c r="G18" i="10"/>
  <c r="M18" i="10"/>
  <c r="N18" i="10"/>
  <c r="G18" i="17"/>
  <c r="M18" i="17"/>
  <c r="AB31" i="1"/>
  <c r="G19" i="17"/>
  <c r="M19" i="17"/>
  <c r="G19" i="10"/>
  <c r="M19" i="10"/>
  <c r="N19" i="10"/>
  <c r="AB32" i="1"/>
  <c r="G20" i="17"/>
  <c r="M20" i="17"/>
  <c r="G20" i="10"/>
  <c r="M20" i="10"/>
  <c r="N20" i="10"/>
  <c r="AB33" i="1"/>
  <c r="G21" i="17"/>
  <c r="M21" i="17"/>
  <c r="G21" i="10"/>
  <c r="M21" i="10"/>
  <c r="N21" i="10"/>
  <c r="AB34" i="1"/>
  <c r="G22" i="17"/>
  <c r="M22" i="17"/>
  <c r="G22" i="10"/>
  <c r="M22" i="10"/>
  <c r="N22" i="10"/>
  <c r="AB35" i="1"/>
  <c r="G23" i="17"/>
  <c r="M23" i="17"/>
  <c r="G23" i="10"/>
  <c r="M23" i="10"/>
  <c r="N23" i="10"/>
  <c r="AB36" i="1"/>
  <c r="G24" i="17"/>
  <c r="M24" i="17"/>
  <c r="G24" i="10"/>
  <c r="M24" i="10"/>
  <c r="N24" i="10"/>
  <c r="AB37" i="1"/>
  <c r="G25" i="10"/>
  <c r="M25" i="10"/>
  <c r="N25" i="10"/>
  <c r="G25" i="17"/>
  <c r="M25" i="17"/>
  <c r="AB26" i="1"/>
  <c r="G14" i="17"/>
  <c r="M14" i="17"/>
  <c r="G14" i="10"/>
  <c r="M14" i="10"/>
  <c r="N14" i="10"/>
  <c r="AB27" i="1"/>
  <c r="G15" i="17"/>
  <c r="M15" i="17"/>
  <c r="G15" i="10"/>
  <c r="M15" i="10"/>
  <c r="N15" i="10"/>
  <c r="G14" i="5"/>
  <c r="P14" i="5"/>
  <c r="G14" i="14"/>
  <c r="P14" i="14"/>
  <c r="AI28" i="1"/>
  <c r="J16" i="14"/>
  <c r="S16" i="14"/>
  <c r="J16" i="5"/>
  <c r="S16" i="5"/>
  <c r="AI29" i="1"/>
  <c r="J17" i="14"/>
  <c r="S17" i="14"/>
  <c r="J17" i="5"/>
  <c r="S17" i="5"/>
  <c r="AI30" i="1"/>
  <c r="J18" i="14"/>
  <c r="S18" i="14"/>
  <c r="J18" i="5"/>
  <c r="S18" i="5"/>
  <c r="AI31" i="1"/>
  <c r="J19" i="14"/>
  <c r="S19" i="14"/>
  <c r="J19" i="5"/>
  <c r="S19" i="5"/>
  <c r="AI32" i="1"/>
  <c r="J20" i="14"/>
  <c r="S20" i="14"/>
  <c r="J20" i="5"/>
  <c r="S20" i="5"/>
  <c r="AI33" i="1"/>
  <c r="J21" i="14"/>
  <c r="S21" i="14"/>
  <c r="J21" i="5"/>
  <c r="S21" i="5"/>
  <c r="AI34" i="1"/>
  <c r="J22" i="14"/>
  <c r="S22" i="14"/>
  <c r="J22" i="5"/>
  <c r="S22" i="5"/>
  <c r="AI35" i="1"/>
  <c r="J23" i="14"/>
  <c r="S23" i="14"/>
  <c r="J23" i="5"/>
  <c r="S23" i="5"/>
  <c r="AI36" i="1"/>
  <c r="J24" i="14"/>
  <c r="S24" i="14"/>
  <c r="J24" i="5"/>
  <c r="S24" i="5"/>
  <c r="AI27" i="1"/>
  <c r="J15" i="14"/>
  <c r="S15" i="14"/>
  <c r="J15" i="5"/>
  <c r="S15" i="5"/>
  <c r="N13" i="17"/>
  <c r="N12" i="17"/>
  <c r="N10" i="17"/>
  <c r="N9" i="17"/>
  <c r="D33" i="17"/>
  <c r="J21" i="17"/>
  <c r="K30" i="17"/>
  <c r="E42" i="17"/>
  <c r="E28" i="17"/>
  <c r="K16" i="17"/>
  <c r="N4" i="17"/>
  <c r="K14" i="17"/>
  <c r="E26" i="17"/>
  <c r="D35" i="17"/>
  <c r="J23" i="17"/>
  <c r="J22" i="17"/>
  <c r="D34" i="17"/>
  <c r="E33" i="17"/>
  <c r="K21" i="17"/>
  <c r="D31" i="17"/>
  <c r="J19" i="17"/>
  <c r="D27" i="17"/>
  <c r="J15" i="17"/>
  <c r="D37" i="17"/>
  <c r="J25" i="17"/>
  <c r="E36" i="17"/>
  <c r="K24" i="17"/>
  <c r="J24" i="17"/>
  <c r="D36" i="17"/>
  <c r="E37" i="17"/>
  <c r="K25" i="17"/>
  <c r="J18" i="17"/>
  <c r="N18" i="17"/>
  <c r="D30" i="17"/>
  <c r="K22" i="17"/>
  <c r="E34" i="17"/>
  <c r="E32" i="17"/>
  <c r="K20" i="17"/>
  <c r="D29" i="17"/>
  <c r="J17" i="17"/>
  <c r="J16" i="17"/>
  <c r="D28" i="17"/>
  <c r="E43" i="17"/>
  <c r="K31" i="17"/>
  <c r="E41" i="17"/>
  <c r="K29" i="17"/>
  <c r="E39" i="17"/>
  <c r="K27" i="17"/>
  <c r="J2" i="17"/>
  <c r="N2" i="17"/>
  <c r="D14" i="17"/>
  <c r="Z26" i="1"/>
  <c r="AD26" i="1"/>
  <c r="Z18" i="1"/>
  <c r="P6" i="14"/>
  <c r="P6" i="5"/>
  <c r="AD18" i="1"/>
  <c r="AA19" i="1"/>
  <c r="Q7" i="14"/>
  <c r="Q7" i="5"/>
  <c r="Z22" i="1"/>
  <c r="P10" i="14"/>
  <c r="P10" i="5"/>
  <c r="AD22" i="1"/>
  <c r="E56" i="10"/>
  <c r="K56" i="10"/>
  <c r="D56" i="13"/>
  <c r="L56" i="13"/>
  <c r="E56" i="5"/>
  <c r="N56" i="5"/>
  <c r="Z15" i="1"/>
  <c r="P3" i="14"/>
  <c r="P3" i="5"/>
  <c r="Z19" i="1"/>
  <c r="P7" i="14"/>
  <c r="P7" i="5"/>
  <c r="AD19" i="1"/>
  <c r="AA20" i="1"/>
  <c r="Q8" i="14"/>
  <c r="Q8" i="5"/>
  <c r="Q2" i="14"/>
  <c r="Q2" i="5"/>
  <c r="AA15" i="1"/>
  <c r="Q3" i="14"/>
  <c r="Q3" i="5"/>
  <c r="AA18" i="1"/>
  <c r="Q6" i="14"/>
  <c r="Q6" i="5"/>
  <c r="Z21" i="1"/>
  <c r="P9" i="14"/>
  <c r="P9" i="5"/>
  <c r="AD21" i="1"/>
  <c r="AA22" i="1"/>
  <c r="Q10" i="14"/>
  <c r="Q10" i="5"/>
  <c r="Z25" i="1"/>
  <c r="P13" i="14"/>
  <c r="P13" i="5"/>
  <c r="AD25" i="1"/>
  <c r="AA14" i="1"/>
  <c r="P2" i="14"/>
  <c r="P2" i="5"/>
  <c r="O2" i="14"/>
  <c r="O2" i="5"/>
  <c r="AD15" i="1"/>
  <c r="AA16" i="1"/>
  <c r="Q4" i="14"/>
  <c r="Q4" i="5"/>
  <c r="AA24" i="1"/>
  <c r="Q12" i="14"/>
  <c r="Q12" i="5"/>
  <c r="Z17" i="1"/>
  <c r="P5" i="14"/>
  <c r="P5" i="5"/>
  <c r="AD17" i="1"/>
  <c r="C56" i="13"/>
  <c r="K56" i="13"/>
  <c r="D56" i="10"/>
  <c r="J56" i="10"/>
  <c r="D56" i="5"/>
  <c r="M56" i="5"/>
  <c r="Y3" i="1"/>
  <c r="Z16" i="1"/>
  <c r="P4" i="14"/>
  <c r="P4" i="5"/>
  <c r="AD16" i="1"/>
  <c r="AA17" i="1"/>
  <c r="Q5" i="14"/>
  <c r="Q5" i="5"/>
  <c r="Z20" i="1"/>
  <c r="P8" i="14"/>
  <c r="P8" i="5"/>
  <c r="AD20" i="1"/>
  <c r="AA21" i="1"/>
  <c r="Q9" i="14"/>
  <c r="Q9" i="5"/>
  <c r="Z24" i="1"/>
  <c r="P12" i="14"/>
  <c r="P12" i="5"/>
  <c r="AD24" i="1"/>
  <c r="AA25" i="1"/>
  <c r="Q13" i="14"/>
  <c r="Q13" i="5"/>
  <c r="M22" i="2"/>
  <c r="M23" i="2"/>
  <c r="M68" i="2"/>
  <c r="M28" i="2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8" i="1"/>
  <c r="W57" i="1"/>
  <c r="W56" i="1"/>
  <c r="W55" i="1"/>
  <c r="W54" i="1"/>
  <c r="W53" i="1"/>
  <c r="W52" i="1"/>
  <c r="W51" i="1"/>
  <c r="W50" i="1"/>
  <c r="R48" i="1"/>
  <c r="P48" i="1"/>
  <c r="I48" i="1"/>
  <c r="B48" i="13"/>
  <c r="R48" i="13"/>
  <c r="G48" i="1"/>
  <c r="E48" i="1"/>
  <c r="R47" i="1"/>
  <c r="P47" i="1"/>
  <c r="I47" i="1"/>
  <c r="B47" i="13"/>
  <c r="R47" i="13"/>
  <c r="G47" i="1"/>
  <c r="E47" i="1"/>
  <c r="R46" i="1"/>
  <c r="P46" i="1"/>
  <c r="I46" i="1"/>
  <c r="B46" i="13"/>
  <c r="R46" i="13"/>
  <c r="G46" i="1"/>
  <c r="E46" i="1"/>
  <c r="R45" i="1"/>
  <c r="P45" i="1"/>
  <c r="I45" i="1"/>
  <c r="B45" i="13"/>
  <c r="R45" i="13"/>
  <c r="G45" i="1"/>
  <c r="E45" i="1"/>
  <c r="R44" i="1"/>
  <c r="P44" i="1"/>
  <c r="I44" i="1"/>
  <c r="B44" i="13"/>
  <c r="R44" i="13"/>
  <c r="G44" i="1"/>
  <c r="E44" i="1"/>
  <c r="R43" i="1"/>
  <c r="P43" i="1"/>
  <c r="I43" i="1"/>
  <c r="B43" i="13"/>
  <c r="R43" i="13"/>
  <c r="G43" i="1"/>
  <c r="E43" i="1"/>
  <c r="R42" i="1"/>
  <c r="P42" i="1"/>
  <c r="I42" i="1"/>
  <c r="B42" i="13"/>
  <c r="R42" i="13"/>
  <c r="G42" i="1"/>
  <c r="E42" i="1"/>
  <c r="R41" i="1"/>
  <c r="P41" i="1"/>
  <c r="I41" i="1"/>
  <c r="B41" i="13"/>
  <c r="R41" i="13"/>
  <c r="G41" i="1"/>
  <c r="E41" i="1"/>
  <c r="R40" i="1"/>
  <c r="P40" i="1"/>
  <c r="I40" i="1"/>
  <c r="B40" i="13"/>
  <c r="R40" i="13"/>
  <c r="G40" i="1"/>
  <c r="E40" i="1"/>
  <c r="R39" i="1"/>
  <c r="P39" i="1"/>
  <c r="I39" i="1"/>
  <c r="B39" i="13"/>
  <c r="R39" i="13"/>
  <c r="G39" i="1"/>
  <c r="E39" i="1"/>
  <c r="R38" i="1"/>
  <c r="P38" i="1"/>
  <c r="I38" i="1"/>
  <c r="G38" i="1"/>
  <c r="E38" i="1"/>
  <c r="R37" i="1"/>
  <c r="P37" i="1"/>
  <c r="I37" i="1"/>
  <c r="B37" i="13"/>
  <c r="R37" i="13"/>
  <c r="G37" i="1"/>
  <c r="E37" i="1"/>
  <c r="R36" i="1"/>
  <c r="P36" i="1"/>
  <c r="I36" i="1"/>
  <c r="B36" i="13"/>
  <c r="R36" i="13"/>
  <c r="G36" i="1"/>
  <c r="E36" i="1"/>
  <c r="R35" i="1"/>
  <c r="P35" i="1"/>
  <c r="I35" i="1"/>
  <c r="B35" i="13"/>
  <c r="R35" i="13"/>
  <c r="G35" i="1"/>
  <c r="E35" i="1"/>
  <c r="R34" i="1"/>
  <c r="P34" i="1"/>
  <c r="I34" i="1"/>
  <c r="B34" i="13"/>
  <c r="R34" i="13"/>
  <c r="G34" i="1"/>
  <c r="E34" i="1"/>
  <c r="R33" i="1"/>
  <c r="P33" i="1"/>
  <c r="I33" i="1"/>
  <c r="B33" i="13"/>
  <c r="R33" i="13"/>
  <c r="G33" i="1"/>
  <c r="E33" i="1"/>
  <c r="R32" i="1"/>
  <c r="P32" i="1"/>
  <c r="I32" i="1"/>
  <c r="B32" i="13"/>
  <c r="R32" i="13"/>
  <c r="G32" i="1"/>
  <c r="E32" i="1"/>
  <c r="R31" i="1"/>
  <c r="P31" i="1"/>
  <c r="I31" i="1"/>
  <c r="B31" i="13"/>
  <c r="R31" i="13"/>
  <c r="G31" i="1"/>
  <c r="E31" i="1"/>
  <c r="R30" i="1"/>
  <c r="P30" i="1"/>
  <c r="I30" i="1"/>
  <c r="B30" i="13"/>
  <c r="R30" i="13"/>
  <c r="G30" i="1"/>
  <c r="E30" i="1"/>
  <c r="R29" i="1"/>
  <c r="P29" i="1"/>
  <c r="I29" i="1"/>
  <c r="B29" i="13"/>
  <c r="R29" i="13"/>
  <c r="G29" i="1"/>
  <c r="E29" i="1"/>
  <c r="R28" i="1"/>
  <c r="P28" i="1"/>
  <c r="I28" i="1"/>
  <c r="B28" i="13"/>
  <c r="R28" i="13"/>
  <c r="G28" i="1"/>
  <c r="E28" i="1"/>
  <c r="R27" i="1"/>
  <c r="P27" i="1"/>
  <c r="I27" i="1"/>
  <c r="B27" i="13"/>
  <c r="R27" i="13"/>
  <c r="G27" i="1"/>
  <c r="E27" i="1"/>
  <c r="R26" i="1"/>
  <c r="P26" i="1"/>
  <c r="I26" i="1"/>
  <c r="G26" i="1"/>
  <c r="E26" i="1"/>
  <c r="R25" i="1"/>
  <c r="P25" i="1"/>
  <c r="I25" i="1"/>
  <c r="B25" i="13"/>
  <c r="R25" i="13"/>
  <c r="G25" i="1"/>
  <c r="E25" i="1"/>
  <c r="R24" i="1"/>
  <c r="P24" i="1"/>
  <c r="I24" i="1"/>
  <c r="B24" i="13"/>
  <c r="R24" i="13"/>
  <c r="G24" i="1"/>
  <c r="E24" i="1"/>
  <c r="R23" i="1"/>
  <c r="P23" i="1"/>
  <c r="I23" i="1"/>
  <c r="B23" i="13"/>
  <c r="R23" i="13"/>
  <c r="G23" i="1"/>
  <c r="E23" i="1"/>
  <c r="R22" i="1"/>
  <c r="P22" i="1"/>
  <c r="I22" i="1"/>
  <c r="B22" i="13"/>
  <c r="R22" i="13"/>
  <c r="G22" i="1"/>
  <c r="E22" i="1"/>
  <c r="R21" i="1"/>
  <c r="P21" i="1"/>
  <c r="I21" i="1"/>
  <c r="B21" i="13"/>
  <c r="R21" i="13"/>
  <c r="G21" i="1"/>
  <c r="E21" i="1"/>
  <c r="R20" i="1"/>
  <c r="P20" i="1"/>
  <c r="I20" i="1"/>
  <c r="B20" i="13"/>
  <c r="R20" i="13"/>
  <c r="G20" i="1"/>
  <c r="E20" i="1"/>
  <c r="R19" i="1"/>
  <c r="P19" i="1"/>
  <c r="I19" i="1"/>
  <c r="B19" i="13"/>
  <c r="R19" i="13"/>
  <c r="G19" i="1"/>
  <c r="E19" i="1"/>
  <c r="R18" i="1"/>
  <c r="P18" i="1"/>
  <c r="I18" i="1"/>
  <c r="B18" i="13"/>
  <c r="R18" i="13"/>
  <c r="G18" i="1"/>
  <c r="E18" i="1"/>
  <c r="R17" i="1"/>
  <c r="P17" i="1"/>
  <c r="I17" i="1"/>
  <c r="B17" i="13"/>
  <c r="R17" i="13"/>
  <c r="G17" i="1"/>
  <c r="E17" i="1"/>
  <c r="R16" i="1"/>
  <c r="P16" i="1"/>
  <c r="I16" i="1"/>
  <c r="B16" i="13"/>
  <c r="R16" i="13"/>
  <c r="G16" i="1"/>
  <c r="E16" i="1"/>
  <c r="R15" i="1"/>
  <c r="P15" i="1"/>
  <c r="I15" i="1"/>
  <c r="B15" i="13"/>
  <c r="R15" i="13"/>
  <c r="G15" i="1"/>
  <c r="E15" i="1"/>
  <c r="R14" i="1"/>
  <c r="P14" i="1"/>
  <c r="I14" i="1"/>
  <c r="G14" i="1"/>
  <c r="E14" i="1"/>
  <c r="R13" i="1"/>
  <c r="P13" i="1"/>
  <c r="I13" i="1"/>
  <c r="B13" i="13"/>
  <c r="R13" i="13"/>
  <c r="G13" i="1"/>
  <c r="E13" i="1"/>
  <c r="R12" i="1"/>
  <c r="P12" i="1"/>
  <c r="I12" i="1"/>
  <c r="B12" i="13"/>
  <c r="R12" i="13"/>
  <c r="G12" i="1"/>
  <c r="E12" i="1"/>
  <c r="R11" i="1"/>
  <c r="P11" i="1"/>
  <c r="I11" i="1"/>
  <c r="B11" i="13"/>
  <c r="R11" i="13"/>
  <c r="G11" i="1"/>
  <c r="E11" i="1"/>
  <c r="B10" i="13"/>
  <c r="R10" i="13"/>
  <c r="R9" i="1"/>
  <c r="P9" i="1"/>
  <c r="I9" i="1"/>
  <c r="B9" i="13"/>
  <c r="R9" i="13"/>
  <c r="G9" i="1"/>
  <c r="E9" i="1"/>
  <c r="R8" i="1"/>
  <c r="P8" i="1"/>
  <c r="I8" i="1"/>
  <c r="B8" i="13"/>
  <c r="R8" i="13"/>
  <c r="G8" i="1"/>
  <c r="E8" i="1"/>
  <c r="R7" i="1"/>
  <c r="P7" i="1"/>
  <c r="I7" i="1"/>
  <c r="B7" i="13"/>
  <c r="R7" i="13"/>
  <c r="G7" i="1"/>
  <c r="E7" i="1"/>
  <c r="R6" i="1"/>
  <c r="P6" i="1"/>
  <c r="I6" i="1"/>
  <c r="B6" i="13"/>
  <c r="R6" i="13"/>
  <c r="G6" i="1"/>
  <c r="E6" i="1"/>
  <c r="R5" i="1"/>
  <c r="P5" i="1"/>
  <c r="I5" i="1"/>
  <c r="B5" i="13"/>
  <c r="R5" i="13"/>
  <c r="G5" i="1"/>
  <c r="E5" i="1"/>
  <c r="R4" i="1"/>
  <c r="P4" i="1"/>
  <c r="I4" i="1"/>
  <c r="B4" i="13"/>
  <c r="R4" i="13"/>
  <c r="G4" i="1"/>
  <c r="E4" i="1"/>
  <c r="R3" i="1"/>
  <c r="P3" i="1"/>
  <c r="I3" i="1"/>
  <c r="B3" i="13"/>
  <c r="R3" i="13"/>
  <c r="G3" i="1"/>
  <c r="E3" i="1"/>
  <c r="R2" i="1"/>
  <c r="P2" i="1"/>
  <c r="I2" i="1"/>
  <c r="G2" i="1"/>
  <c r="E2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50" i="1"/>
  <c r="I51" i="1"/>
  <c r="B51" i="13"/>
  <c r="R51" i="13"/>
  <c r="I52" i="1"/>
  <c r="B52" i="13"/>
  <c r="R52" i="13"/>
  <c r="I53" i="1"/>
  <c r="B53" i="13"/>
  <c r="R53" i="13"/>
  <c r="I54" i="1"/>
  <c r="B54" i="13"/>
  <c r="R54" i="13"/>
  <c r="I55" i="1"/>
  <c r="B55" i="13"/>
  <c r="R55" i="13"/>
  <c r="I56" i="1"/>
  <c r="B56" i="13"/>
  <c r="I57" i="1"/>
  <c r="B57" i="13"/>
  <c r="R57" i="13"/>
  <c r="I58" i="1"/>
  <c r="B58" i="13"/>
  <c r="R58" i="13"/>
  <c r="I59" i="1"/>
  <c r="B59" i="13"/>
  <c r="R59" i="13"/>
  <c r="I60" i="1"/>
  <c r="B60" i="13"/>
  <c r="R60" i="13"/>
  <c r="I61" i="1"/>
  <c r="B61" i="13"/>
  <c r="R61" i="13"/>
  <c r="I62" i="1"/>
  <c r="I63" i="1"/>
  <c r="B63" i="13"/>
  <c r="R63" i="13"/>
  <c r="I64" i="1"/>
  <c r="B64" i="13"/>
  <c r="R64" i="13"/>
  <c r="I65" i="1"/>
  <c r="B65" i="13"/>
  <c r="R65" i="13"/>
  <c r="I66" i="1"/>
  <c r="B66" i="13"/>
  <c r="R66" i="13"/>
  <c r="I67" i="1"/>
  <c r="B67" i="13"/>
  <c r="R67" i="13"/>
  <c r="I68" i="1"/>
  <c r="B68" i="13"/>
  <c r="R68" i="13"/>
  <c r="I69" i="1"/>
  <c r="B69" i="13"/>
  <c r="R69" i="13"/>
  <c r="I70" i="1"/>
  <c r="B70" i="13"/>
  <c r="R70" i="13"/>
  <c r="I71" i="1"/>
  <c r="B71" i="13"/>
  <c r="R71" i="13"/>
  <c r="I72" i="1"/>
  <c r="B72" i="13"/>
  <c r="R72" i="13"/>
  <c r="I73" i="1"/>
  <c r="B73" i="13"/>
  <c r="R73" i="13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50" i="1"/>
  <c r="G51" i="1"/>
  <c r="C52" i="10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50" i="1"/>
  <c r="B2" i="13"/>
  <c r="O4" i="18"/>
  <c r="B94" i="13"/>
  <c r="R94" i="13"/>
  <c r="B90" i="13"/>
  <c r="R90" i="13"/>
  <c r="B82" i="13"/>
  <c r="R82" i="13"/>
  <c r="B78" i="13"/>
  <c r="R78" i="13"/>
  <c r="B87" i="13"/>
  <c r="R87" i="13"/>
  <c r="B89" i="13"/>
  <c r="R89" i="13"/>
  <c r="B81" i="13"/>
  <c r="R81" i="13"/>
  <c r="B77" i="13"/>
  <c r="R77" i="13"/>
  <c r="B95" i="13"/>
  <c r="R95" i="13"/>
  <c r="B91" i="13"/>
  <c r="R91" i="13"/>
  <c r="B83" i="13"/>
  <c r="R83" i="13"/>
  <c r="B79" i="13"/>
  <c r="R79" i="13"/>
  <c r="B75" i="13"/>
  <c r="R75" i="13"/>
  <c r="B93" i="13"/>
  <c r="R93" i="13"/>
  <c r="B85" i="13"/>
  <c r="R85" i="13"/>
  <c r="B92" i="13"/>
  <c r="R92" i="13"/>
  <c r="B88" i="13"/>
  <c r="R88" i="13"/>
  <c r="B84" i="13"/>
  <c r="R84" i="13"/>
  <c r="B80" i="13"/>
  <c r="R80" i="13"/>
  <c r="B76" i="13"/>
  <c r="R76" i="13"/>
  <c r="N17" i="17"/>
  <c r="T11" i="18"/>
  <c r="D7" i="22"/>
  <c r="N15" i="17"/>
  <c r="N23" i="17"/>
  <c r="N19" i="17"/>
  <c r="C11" i="11"/>
  <c r="C11" i="18"/>
  <c r="C10" i="18"/>
  <c r="J6" i="22"/>
  <c r="X11" i="18"/>
  <c r="M7" i="22"/>
  <c r="C4" i="18"/>
  <c r="C6" i="18"/>
  <c r="C11" i="5"/>
  <c r="C11" i="14"/>
  <c r="C11" i="17"/>
  <c r="C11" i="10"/>
  <c r="O11" i="10"/>
  <c r="I11" i="18"/>
  <c r="H11" i="11"/>
  <c r="E47" i="17"/>
  <c r="E59" i="17"/>
  <c r="B96" i="13"/>
  <c r="R96" i="13"/>
  <c r="C9" i="18"/>
  <c r="J5" i="22"/>
  <c r="Q56" i="13"/>
  <c r="X10" i="18"/>
  <c r="M6" i="22"/>
  <c r="X9" i="18"/>
  <c r="M5" i="22"/>
  <c r="C5" i="18"/>
  <c r="C7" i="18"/>
  <c r="N16" i="17"/>
  <c r="I24" i="14"/>
  <c r="R24" i="14"/>
  <c r="I24" i="5"/>
  <c r="R24" i="5"/>
  <c r="I26" i="14"/>
  <c r="R26" i="14"/>
  <c r="I26" i="5"/>
  <c r="R26" i="5"/>
  <c r="AI43" i="1"/>
  <c r="J31" i="14"/>
  <c r="S31" i="14"/>
  <c r="J31" i="5"/>
  <c r="S31" i="5"/>
  <c r="AB45" i="1"/>
  <c r="G33" i="10"/>
  <c r="M33" i="10"/>
  <c r="N33" i="10"/>
  <c r="G33" i="17"/>
  <c r="M33" i="17"/>
  <c r="AB41" i="1"/>
  <c r="G29" i="17"/>
  <c r="M29" i="17"/>
  <c r="G29" i="10"/>
  <c r="M29" i="10"/>
  <c r="N29" i="10"/>
  <c r="C84" i="10"/>
  <c r="C84" i="17"/>
  <c r="C76" i="10"/>
  <c r="C76" i="17"/>
  <c r="C68" i="10"/>
  <c r="C68" i="17"/>
  <c r="C60" i="10"/>
  <c r="C60" i="17"/>
  <c r="C56" i="10"/>
  <c r="C56" i="17"/>
  <c r="T10" i="18"/>
  <c r="T9" i="18"/>
  <c r="N5" i="22"/>
  <c r="X8" i="18"/>
  <c r="M4" i="22"/>
  <c r="H25" i="14"/>
  <c r="H25" i="5"/>
  <c r="Q25" i="5"/>
  <c r="I20" i="14"/>
  <c r="R20" i="14"/>
  <c r="I20" i="5"/>
  <c r="R20" i="5"/>
  <c r="G16" i="14"/>
  <c r="G16" i="5"/>
  <c r="P16" i="5"/>
  <c r="G17" i="14"/>
  <c r="P17" i="14"/>
  <c r="G17" i="5"/>
  <c r="P17" i="5"/>
  <c r="I15" i="14"/>
  <c r="R15" i="14"/>
  <c r="I15" i="5"/>
  <c r="R15" i="5"/>
  <c r="I25" i="14"/>
  <c r="R25" i="14"/>
  <c r="I25" i="5"/>
  <c r="R25" i="5"/>
  <c r="G21" i="14"/>
  <c r="P21" i="14"/>
  <c r="G21" i="5"/>
  <c r="P21" i="5"/>
  <c r="G19" i="14"/>
  <c r="P19" i="14"/>
  <c r="G19" i="5"/>
  <c r="P19" i="5"/>
  <c r="I22" i="5"/>
  <c r="R22" i="5"/>
  <c r="I22" i="14"/>
  <c r="R22" i="14"/>
  <c r="G18" i="5"/>
  <c r="P18" i="5"/>
  <c r="G18" i="14"/>
  <c r="P18" i="14"/>
  <c r="AI48" i="1"/>
  <c r="J36" i="14"/>
  <c r="S36" i="14"/>
  <c r="J36" i="5"/>
  <c r="S36" i="5"/>
  <c r="AI44" i="1"/>
  <c r="J32" i="14"/>
  <c r="S32" i="14"/>
  <c r="J32" i="5"/>
  <c r="S32" i="5"/>
  <c r="AI40" i="1"/>
  <c r="J28" i="14"/>
  <c r="S28" i="14"/>
  <c r="J28" i="5"/>
  <c r="S28" i="5"/>
  <c r="AB38" i="1"/>
  <c r="G26" i="17"/>
  <c r="M26" i="17"/>
  <c r="G26" i="10"/>
  <c r="M26" i="10"/>
  <c r="N26" i="10"/>
  <c r="AB46" i="1"/>
  <c r="G34" i="17"/>
  <c r="M34" i="17"/>
  <c r="G34" i="10"/>
  <c r="M34" i="10"/>
  <c r="N34" i="10"/>
  <c r="AB42" i="1"/>
  <c r="G30" i="17"/>
  <c r="M30" i="17"/>
  <c r="G30" i="10"/>
  <c r="M30" i="10"/>
  <c r="N30" i="10"/>
  <c r="C89" i="10"/>
  <c r="C89" i="17"/>
  <c r="C81" i="10"/>
  <c r="C81" i="17"/>
  <c r="C73" i="10"/>
  <c r="C73" i="17"/>
  <c r="C65" i="10"/>
  <c r="C65" i="17"/>
  <c r="C61" i="10"/>
  <c r="C61" i="17"/>
  <c r="C53" i="10"/>
  <c r="C53" i="17"/>
  <c r="G23" i="14"/>
  <c r="P23" i="14"/>
  <c r="G23" i="5"/>
  <c r="P23" i="5"/>
  <c r="G15" i="14"/>
  <c r="P15" i="14"/>
  <c r="G15" i="5"/>
  <c r="P15" i="5"/>
  <c r="G22" i="14"/>
  <c r="P22" i="14"/>
  <c r="G22" i="5"/>
  <c r="P22" i="5"/>
  <c r="AI47" i="1"/>
  <c r="J35" i="14"/>
  <c r="S35" i="14"/>
  <c r="J35" i="5"/>
  <c r="S35" i="5"/>
  <c r="AB49" i="1"/>
  <c r="G37" i="17"/>
  <c r="M37" i="17"/>
  <c r="G37" i="10"/>
  <c r="M37" i="10"/>
  <c r="N37" i="10"/>
  <c r="C96" i="10"/>
  <c r="C96" i="17"/>
  <c r="C88" i="10"/>
  <c r="C88" i="17"/>
  <c r="C80" i="10"/>
  <c r="C80" i="17"/>
  <c r="C64" i="10"/>
  <c r="C64" i="17"/>
  <c r="C91" i="10"/>
  <c r="C91" i="17"/>
  <c r="C79" i="10"/>
  <c r="C79" i="17"/>
  <c r="C75" i="10"/>
  <c r="C75" i="17"/>
  <c r="C67" i="10"/>
  <c r="C67" i="17"/>
  <c r="C63" i="10"/>
  <c r="C63" i="17"/>
  <c r="C59" i="10"/>
  <c r="C59" i="17"/>
  <c r="C51" i="10"/>
  <c r="C51" i="17"/>
  <c r="B86" i="13"/>
  <c r="R86" i="13"/>
  <c r="B74" i="13"/>
  <c r="R74" i="13"/>
  <c r="B62" i="13"/>
  <c r="R62" i="13"/>
  <c r="O9" i="18"/>
  <c r="H21" i="14"/>
  <c r="Q21" i="14"/>
  <c r="H21" i="5"/>
  <c r="Q21" i="5"/>
  <c r="I16" i="5"/>
  <c r="R16" i="5"/>
  <c r="I16" i="14"/>
  <c r="R16" i="14"/>
  <c r="F3" i="5"/>
  <c r="O3" i="5"/>
  <c r="T3" i="5"/>
  <c r="F3" i="14"/>
  <c r="O3" i="14"/>
  <c r="I17" i="14"/>
  <c r="R17" i="14"/>
  <c r="I17" i="5"/>
  <c r="R17" i="5"/>
  <c r="H16" i="14"/>
  <c r="H16" i="5"/>
  <c r="Q16" i="5"/>
  <c r="H14" i="14"/>
  <c r="Q14" i="14"/>
  <c r="H14" i="5"/>
  <c r="Q14" i="5"/>
  <c r="I21" i="14"/>
  <c r="R21" i="14"/>
  <c r="I21" i="5"/>
  <c r="R21" i="5"/>
  <c r="I19" i="14"/>
  <c r="R19" i="14"/>
  <c r="I19" i="5"/>
  <c r="R19" i="5"/>
  <c r="H23" i="14"/>
  <c r="Q23" i="14"/>
  <c r="H23" i="5"/>
  <c r="Q23" i="5"/>
  <c r="I18" i="14"/>
  <c r="R18" i="14"/>
  <c r="I18" i="5"/>
  <c r="R18" i="5"/>
  <c r="AI39" i="1"/>
  <c r="J27" i="14"/>
  <c r="S27" i="14"/>
  <c r="J27" i="5"/>
  <c r="S27" i="5"/>
  <c r="AI45" i="1"/>
  <c r="J33" i="14"/>
  <c r="S33" i="14"/>
  <c r="J33" i="5"/>
  <c r="S33" i="5"/>
  <c r="AI41" i="1"/>
  <c r="J29" i="5"/>
  <c r="S29" i="5"/>
  <c r="J29" i="14"/>
  <c r="S29" i="14"/>
  <c r="AB39" i="1"/>
  <c r="G27" i="17"/>
  <c r="M27" i="17"/>
  <c r="G27" i="10"/>
  <c r="M27" i="10"/>
  <c r="N27" i="10"/>
  <c r="AB47" i="1"/>
  <c r="G35" i="17"/>
  <c r="M35" i="17"/>
  <c r="G35" i="10"/>
  <c r="M35" i="10"/>
  <c r="N35" i="10"/>
  <c r="AB43" i="1"/>
  <c r="G31" i="17"/>
  <c r="M31" i="17"/>
  <c r="G31" i="10"/>
  <c r="M31" i="10"/>
  <c r="N31" i="10"/>
  <c r="AI38" i="1"/>
  <c r="J26" i="14"/>
  <c r="S26" i="14"/>
  <c r="J26" i="5"/>
  <c r="S26" i="5"/>
  <c r="C50" i="17"/>
  <c r="I8" i="18"/>
  <c r="K4" i="22"/>
  <c r="C93" i="10"/>
  <c r="C93" i="17"/>
  <c r="C85" i="10"/>
  <c r="C85" i="17"/>
  <c r="C77" i="10"/>
  <c r="C77" i="17"/>
  <c r="C69" i="10"/>
  <c r="C69" i="17"/>
  <c r="C57" i="10"/>
  <c r="C57" i="17"/>
  <c r="G20" i="5"/>
  <c r="P20" i="5"/>
  <c r="G20" i="14"/>
  <c r="P20" i="14"/>
  <c r="H24" i="14"/>
  <c r="Q24" i="14"/>
  <c r="H24" i="5"/>
  <c r="Q24" i="5"/>
  <c r="G25" i="14"/>
  <c r="P25" i="14"/>
  <c r="G25" i="5"/>
  <c r="H18" i="14"/>
  <c r="Q18" i="14"/>
  <c r="H18" i="5"/>
  <c r="Q18" i="5"/>
  <c r="C8" i="18"/>
  <c r="J4" i="22"/>
  <c r="C92" i="10"/>
  <c r="C92" i="17"/>
  <c r="C72" i="10"/>
  <c r="C72" i="17"/>
  <c r="C95" i="10"/>
  <c r="C95" i="17"/>
  <c r="C87" i="10"/>
  <c r="C87" i="17"/>
  <c r="C83" i="10"/>
  <c r="C83" i="17"/>
  <c r="C71" i="10"/>
  <c r="C71" i="17"/>
  <c r="C55" i="10"/>
  <c r="C55" i="17"/>
  <c r="T8" i="18"/>
  <c r="N4" i="22"/>
  <c r="C94" i="10"/>
  <c r="C94" i="17"/>
  <c r="C90" i="10"/>
  <c r="C90" i="17"/>
  <c r="C86" i="17"/>
  <c r="C82" i="10"/>
  <c r="C82" i="17"/>
  <c r="C78" i="10"/>
  <c r="C78" i="17"/>
  <c r="C74" i="17"/>
  <c r="I10" i="18"/>
  <c r="C70" i="10"/>
  <c r="C70" i="17"/>
  <c r="C66" i="10"/>
  <c r="C66" i="17"/>
  <c r="C62" i="17"/>
  <c r="I9" i="18"/>
  <c r="K5" i="22"/>
  <c r="C58" i="10"/>
  <c r="C58" i="17"/>
  <c r="C54" i="10"/>
  <c r="C54" i="17"/>
  <c r="B50" i="13"/>
  <c r="R50" i="13"/>
  <c r="O8" i="18"/>
  <c r="G24" i="5"/>
  <c r="P24" i="5"/>
  <c r="G24" i="14"/>
  <c r="P24" i="14"/>
  <c r="H17" i="14"/>
  <c r="H17" i="5"/>
  <c r="Q17" i="5"/>
  <c r="I23" i="14"/>
  <c r="R23" i="14"/>
  <c r="I23" i="5"/>
  <c r="R23" i="5"/>
  <c r="H22" i="14"/>
  <c r="H22" i="5"/>
  <c r="Q22" i="5"/>
  <c r="H15" i="14"/>
  <c r="Q15" i="14"/>
  <c r="H15" i="5"/>
  <c r="Q15" i="5"/>
  <c r="H20" i="14"/>
  <c r="H20" i="5"/>
  <c r="H19" i="14"/>
  <c r="H19" i="5"/>
  <c r="Q19" i="5"/>
  <c r="G26" i="14"/>
  <c r="P26" i="14"/>
  <c r="G26" i="5"/>
  <c r="P26" i="5"/>
  <c r="AI46" i="1"/>
  <c r="J34" i="14"/>
  <c r="S34" i="14"/>
  <c r="J34" i="5"/>
  <c r="S34" i="5"/>
  <c r="AI42" i="1"/>
  <c r="J30" i="14"/>
  <c r="S30" i="14"/>
  <c r="J30" i="5"/>
  <c r="S30" i="5"/>
  <c r="I5" i="11"/>
  <c r="AB48" i="1"/>
  <c r="G36" i="17"/>
  <c r="M36" i="17"/>
  <c r="G36" i="10"/>
  <c r="M36" i="10"/>
  <c r="N36" i="10"/>
  <c r="AB44" i="1"/>
  <c r="G32" i="17"/>
  <c r="M32" i="17"/>
  <c r="G32" i="10"/>
  <c r="M32" i="10"/>
  <c r="N32" i="10"/>
  <c r="AB40" i="1"/>
  <c r="G28" i="17"/>
  <c r="M28" i="17"/>
  <c r="G28" i="10"/>
  <c r="M28" i="10"/>
  <c r="N28" i="10"/>
  <c r="AI49" i="1"/>
  <c r="J37" i="14"/>
  <c r="S37" i="14"/>
  <c r="J37" i="5"/>
  <c r="S37" i="5"/>
  <c r="I4" i="18"/>
  <c r="C2" i="17"/>
  <c r="C6" i="10"/>
  <c r="O6" i="10"/>
  <c r="C6" i="17"/>
  <c r="C10" i="10"/>
  <c r="O10" i="10"/>
  <c r="C10" i="17"/>
  <c r="C14" i="17"/>
  <c r="I5" i="18"/>
  <c r="C22" i="10"/>
  <c r="O22" i="10"/>
  <c r="C22" i="17"/>
  <c r="I6" i="18"/>
  <c r="C26" i="17"/>
  <c r="C30" i="10"/>
  <c r="C30" i="17"/>
  <c r="C38" i="17"/>
  <c r="I7" i="18"/>
  <c r="K3" i="22"/>
  <c r="C42" i="10"/>
  <c r="C42" i="17"/>
  <c r="C46" i="10"/>
  <c r="C46" i="17"/>
  <c r="R2" i="13"/>
  <c r="C5" i="19"/>
  <c r="D5" i="19"/>
  <c r="C3" i="10"/>
  <c r="O3" i="10"/>
  <c r="C3" i="17"/>
  <c r="C7" i="10"/>
  <c r="O7" i="10"/>
  <c r="C7" i="17"/>
  <c r="B14" i="13"/>
  <c r="R14" i="13"/>
  <c r="O5" i="18"/>
  <c r="C15" i="10"/>
  <c r="O15" i="10"/>
  <c r="C15" i="17"/>
  <c r="C19" i="10"/>
  <c r="O19" i="10"/>
  <c r="C19" i="17"/>
  <c r="C23" i="10"/>
  <c r="O23" i="10"/>
  <c r="C23" i="17"/>
  <c r="B26" i="13"/>
  <c r="R26" i="13"/>
  <c r="O6" i="18"/>
  <c r="C27" i="10"/>
  <c r="O27" i="10"/>
  <c r="C27" i="17"/>
  <c r="C31" i="10"/>
  <c r="C31" i="17"/>
  <c r="C35" i="10"/>
  <c r="C35" i="17"/>
  <c r="B38" i="13"/>
  <c r="R38" i="13"/>
  <c r="O7" i="18"/>
  <c r="C39" i="10"/>
  <c r="C39" i="17"/>
  <c r="C43" i="10"/>
  <c r="C43" i="17"/>
  <c r="C47" i="10"/>
  <c r="C47" i="17"/>
  <c r="T2" i="5"/>
  <c r="C34" i="10"/>
  <c r="C34" i="17"/>
  <c r="T4" i="18"/>
  <c r="C4" i="10"/>
  <c r="O4" i="10"/>
  <c r="C4" i="17"/>
  <c r="C8" i="10"/>
  <c r="O8" i="10"/>
  <c r="C8" i="17"/>
  <c r="C12" i="10"/>
  <c r="O12" i="10"/>
  <c r="C12" i="17"/>
  <c r="T5" i="18"/>
  <c r="C16" i="10"/>
  <c r="O16" i="10"/>
  <c r="C16" i="17"/>
  <c r="C20" i="10"/>
  <c r="O20" i="10"/>
  <c r="C20" i="17"/>
  <c r="C24" i="10"/>
  <c r="O24" i="10"/>
  <c r="C24" i="17"/>
  <c r="T6" i="18"/>
  <c r="C28" i="10"/>
  <c r="O28" i="10"/>
  <c r="C28" i="17"/>
  <c r="C32" i="10"/>
  <c r="C32" i="17"/>
  <c r="C36" i="10"/>
  <c r="C36" i="17"/>
  <c r="T7" i="18"/>
  <c r="N3" i="22"/>
  <c r="C40" i="10"/>
  <c r="C40" i="17"/>
  <c r="C44" i="10"/>
  <c r="C44" i="17"/>
  <c r="C48" i="10"/>
  <c r="C48" i="17"/>
  <c r="C18" i="10"/>
  <c r="O18" i="10"/>
  <c r="C18" i="17"/>
  <c r="X4" i="18"/>
  <c r="C5" i="10"/>
  <c r="O5" i="10"/>
  <c r="C5" i="17"/>
  <c r="C9" i="10"/>
  <c r="O9" i="10"/>
  <c r="C9" i="17"/>
  <c r="C13" i="10"/>
  <c r="O13" i="10"/>
  <c r="C13" i="17"/>
  <c r="X5" i="18"/>
  <c r="C17" i="10"/>
  <c r="O17" i="10"/>
  <c r="C17" i="17"/>
  <c r="C21" i="10"/>
  <c r="O21" i="10"/>
  <c r="C21" i="17"/>
  <c r="C25" i="10"/>
  <c r="O25" i="10"/>
  <c r="C25" i="17"/>
  <c r="X6" i="18"/>
  <c r="C29" i="10"/>
  <c r="C29" i="17"/>
  <c r="C33" i="10"/>
  <c r="C33" i="17"/>
  <c r="C37" i="10"/>
  <c r="C37" i="17"/>
  <c r="X7" i="18"/>
  <c r="M3" i="22"/>
  <c r="C41" i="10"/>
  <c r="C41" i="17"/>
  <c r="C45" i="10"/>
  <c r="C45" i="17"/>
  <c r="N24" i="17"/>
  <c r="N21" i="17"/>
  <c r="E51" i="17"/>
  <c r="K39" i="17"/>
  <c r="E55" i="17"/>
  <c r="K43" i="17"/>
  <c r="D41" i="17"/>
  <c r="J29" i="17"/>
  <c r="E49" i="17"/>
  <c r="K37" i="17"/>
  <c r="K36" i="17"/>
  <c r="E48" i="17"/>
  <c r="D39" i="17"/>
  <c r="J27" i="17"/>
  <c r="E45" i="17"/>
  <c r="K33" i="17"/>
  <c r="D47" i="17"/>
  <c r="J35" i="17"/>
  <c r="K42" i="17"/>
  <c r="E54" i="17"/>
  <c r="J14" i="17"/>
  <c r="N14" i="17"/>
  <c r="D26" i="17"/>
  <c r="J28" i="17"/>
  <c r="D40" i="17"/>
  <c r="J30" i="17"/>
  <c r="N30" i="17"/>
  <c r="D42" i="17"/>
  <c r="J36" i="17"/>
  <c r="D48" i="17"/>
  <c r="N25" i="17"/>
  <c r="J34" i="17"/>
  <c r="D46" i="17"/>
  <c r="E38" i="17"/>
  <c r="K26" i="17"/>
  <c r="E53" i="17"/>
  <c r="K41" i="17"/>
  <c r="E44" i="17"/>
  <c r="K32" i="17"/>
  <c r="J37" i="17"/>
  <c r="D49" i="17"/>
  <c r="J31" i="17"/>
  <c r="D43" i="17"/>
  <c r="N22" i="17"/>
  <c r="K34" i="17"/>
  <c r="E46" i="17"/>
  <c r="K28" i="17"/>
  <c r="E40" i="17"/>
  <c r="D45" i="17"/>
  <c r="J33" i="17"/>
  <c r="D8" i="17"/>
  <c r="C91" i="14"/>
  <c r="C91" i="5"/>
  <c r="C79" i="14"/>
  <c r="C79" i="5"/>
  <c r="C67" i="14"/>
  <c r="C67" i="5"/>
  <c r="C59" i="14"/>
  <c r="C59" i="5"/>
  <c r="C74" i="10"/>
  <c r="H10" i="11"/>
  <c r="C62" i="10"/>
  <c r="H9" i="11"/>
  <c r="C9" i="14"/>
  <c r="C9" i="5"/>
  <c r="C13" i="14"/>
  <c r="C13" i="5"/>
  <c r="C17" i="14"/>
  <c r="C17" i="5"/>
  <c r="C25" i="14"/>
  <c r="C25" i="5"/>
  <c r="C29" i="14"/>
  <c r="C29" i="5"/>
  <c r="C33" i="14"/>
  <c r="C33" i="5"/>
  <c r="C37" i="14"/>
  <c r="C37" i="5"/>
  <c r="C41" i="14"/>
  <c r="C41" i="5"/>
  <c r="AD36" i="1"/>
  <c r="AA32" i="1"/>
  <c r="Q20" i="14"/>
  <c r="Q20" i="5"/>
  <c r="C94" i="14"/>
  <c r="C94" i="5"/>
  <c r="C82" i="14"/>
  <c r="C82" i="5"/>
  <c r="C74" i="14"/>
  <c r="C10" i="11"/>
  <c r="C74" i="5"/>
  <c r="C62" i="14"/>
  <c r="C9" i="11"/>
  <c r="C62" i="5"/>
  <c r="C58" i="14"/>
  <c r="C58" i="5"/>
  <c r="C54" i="14"/>
  <c r="C54" i="5"/>
  <c r="H8" i="11"/>
  <c r="C50" i="10"/>
  <c r="C22" i="14"/>
  <c r="C22" i="5"/>
  <c r="C26" i="14"/>
  <c r="C6" i="11"/>
  <c r="C26" i="5"/>
  <c r="C30" i="14"/>
  <c r="C30" i="5"/>
  <c r="C34" i="14"/>
  <c r="C34" i="5"/>
  <c r="C38" i="14"/>
  <c r="C7" i="11"/>
  <c r="C38" i="5"/>
  <c r="C42" i="14"/>
  <c r="C42" i="5"/>
  <c r="C46" i="14"/>
  <c r="C46" i="5"/>
  <c r="AA37" i="1"/>
  <c r="Q25" i="14"/>
  <c r="AD32" i="1"/>
  <c r="Z28" i="1"/>
  <c r="P16" i="14"/>
  <c r="Z29" i="1"/>
  <c r="AD27" i="1"/>
  <c r="AD37" i="1"/>
  <c r="Z33" i="1"/>
  <c r="Z35" i="1"/>
  <c r="Z27" i="1"/>
  <c r="AD34" i="1"/>
  <c r="Z30" i="1"/>
  <c r="C45" i="14"/>
  <c r="C45" i="5"/>
  <c r="Z32" i="1"/>
  <c r="AA36" i="1"/>
  <c r="Z34" i="1"/>
  <c r="C90" i="14"/>
  <c r="C90" i="5"/>
  <c r="C78" i="14"/>
  <c r="C78" i="5"/>
  <c r="C70" i="14"/>
  <c r="C70" i="5"/>
  <c r="C2" i="14"/>
  <c r="C4" i="11"/>
  <c r="C2" i="5"/>
  <c r="C6" i="14"/>
  <c r="C6" i="5"/>
  <c r="C10" i="14"/>
  <c r="C10" i="5"/>
  <c r="C18" i="14"/>
  <c r="C18" i="5"/>
  <c r="C50" i="14"/>
  <c r="C8" i="11"/>
  <c r="C50" i="5"/>
  <c r="C89" i="14"/>
  <c r="C89" i="5"/>
  <c r="C81" i="14"/>
  <c r="C81" i="5"/>
  <c r="C69" i="14"/>
  <c r="C69" i="5"/>
  <c r="C57" i="14"/>
  <c r="C57" i="5"/>
  <c r="H4" i="11"/>
  <c r="J4" i="11"/>
  <c r="C2" i="10"/>
  <c r="O2" i="10"/>
  <c r="C3" i="14"/>
  <c r="C3" i="5"/>
  <c r="C7" i="14"/>
  <c r="C7" i="5"/>
  <c r="H5" i="11"/>
  <c r="C14" i="10"/>
  <c r="O14" i="10"/>
  <c r="C15" i="14"/>
  <c r="C15" i="5"/>
  <c r="C19" i="14"/>
  <c r="C19" i="5"/>
  <c r="C23" i="14"/>
  <c r="C23" i="5"/>
  <c r="H6" i="11"/>
  <c r="C26" i="10"/>
  <c r="C27" i="14"/>
  <c r="C27" i="5"/>
  <c r="C31" i="14"/>
  <c r="C31" i="5"/>
  <c r="C35" i="14"/>
  <c r="C35" i="5"/>
  <c r="H7" i="11"/>
  <c r="C38" i="10"/>
  <c r="C39" i="14"/>
  <c r="C39" i="5"/>
  <c r="C43" i="14"/>
  <c r="C43" i="5"/>
  <c r="C47" i="14"/>
  <c r="C47" i="5"/>
  <c r="AA33" i="1"/>
  <c r="AD28" i="1"/>
  <c r="Y4" i="1"/>
  <c r="AD29" i="1"/>
  <c r="AA28" i="1"/>
  <c r="Q16" i="14"/>
  <c r="AA26" i="1"/>
  <c r="AD33" i="1"/>
  <c r="Z31" i="1"/>
  <c r="AA35" i="1"/>
  <c r="AD30" i="1"/>
  <c r="C95" i="14"/>
  <c r="C95" i="5"/>
  <c r="C87" i="14"/>
  <c r="C87" i="5"/>
  <c r="C83" i="14"/>
  <c r="C83" i="5"/>
  <c r="C75" i="14"/>
  <c r="C75" i="5"/>
  <c r="C71" i="14"/>
  <c r="C71" i="5"/>
  <c r="C63" i="14"/>
  <c r="C63" i="5"/>
  <c r="C55" i="14"/>
  <c r="C55" i="5"/>
  <c r="C51" i="14"/>
  <c r="C51" i="5"/>
  <c r="C86" i="10"/>
  <c r="C5" i="14"/>
  <c r="C5" i="5"/>
  <c r="C21" i="14"/>
  <c r="C21" i="5"/>
  <c r="Z37" i="1"/>
  <c r="P25" i="5"/>
  <c r="AA30" i="1"/>
  <c r="AD38" i="1"/>
  <c r="C86" i="14"/>
  <c r="C86" i="5"/>
  <c r="C66" i="14"/>
  <c r="C66" i="5"/>
  <c r="C14" i="14"/>
  <c r="C5" i="11"/>
  <c r="C14" i="5"/>
  <c r="C93" i="14"/>
  <c r="C93" i="5"/>
  <c r="C85" i="14"/>
  <c r="C85" i="5"/>
  <c r="C77" i="14"/>
  <c r="C77" i="5"/>
  <c r="C73" i="14"/>
  <c r="C73" i="5"/>
  <c r="C65" i="14"/>
  <c r="C65" i="5"/>
  <c r="C61" i="14"/>
  <c r="C61" i="5"/>
  <c r="C53" i="14"/>
  <c r="C53" i="5"/>
  <c r="C96" i="14"/>
  <c r="C96" i="5"/>
  <c r="C92" i="14"/>
  <c r="C92" i="5"/>
  <c r="C88" i="14"/>
  <c r="C88" i="5"/>
  <c r="C84" i="14"/>
  <c r="C84" i="5"/>
  <c r="C80" i="14"/>
  <c r="C80" i="5"/>
  <c r="C76" i="14"/>
  <c r="C76" i="5"/>
  <c r="C72" i="14"/>
  <c r="C72" i="5"/>
  <c r="C68" i="14"/>
  <c r="C68" i="5"/>
  <c r="C64" i="14"/>
  <c r="C64" i="5"/>
  <c r="C60" i="14"/>
  <c r="C60" i="5"/>
  <c r="C56" i="14"/>
  <c r="C56" i="5"/>
  <c r="C52" i="14"/>
  <c r="C52" i="5"/>
  <c r="C4" i="14"/>
  <c r="C4" i="5"/>
  <c r="C8" i="14"/>
  <c r="C8" i="5"/>
  <c r="C12" i="14"/>
  <c r="C12" i="5"/>
  <c r="C16" i="14"/>
  <c r="C16" i="5"/>
  <c r="C20" i="14"/>
  <c r="C20" i="5"/>
  <c r="C24" i="14"/>
  <c r="C24" i="5"/>
  <c r="C28" i="14"/>
  <c r="C28" i="5"/>
  <c r="C32" i="14"/>
  <c r="C32" i="5"/>
  <c r="C36" i="14"/>
  <c r="C36" i="5"/>
  <c r="C40" i="14"/>
  <c r="C40" i="5"/>
  <c r="C44" i="14"/>
  <c r="C44" i="5"/>
  <c r="C48" i="14"/>
  <c r="C48" i="5"/>
  <c r="Z36" i="1"/>
  <c r="AA29" i="1"/>
  <c r="Q17" i="14"/>
  <c r="R56" i="13"/>
  <c r="AD35" i="1"/>
  <c r="AA34" i="1"/>
  <c r="Q22" i="14"/>
  <c r="AA27" i="1"/>
  <c r="AD31" i="1"/>
  <c r="AA31" i="1"/>
  <c r="Q19" i="14"/>
  <c r="Z38" i="1"/>
  <c r="O30" i="10"/>
  <c r="N35" i="17"/>
  <c r="O33" i="10"/>
  <c r="O36" i="10"/>
  <c r="D5" i="18"/>
  <c r="N31" i="17"/>
  <c r="N29" i="17"/>
  <c r="O37" i="10"/>
  <c r="D6" i="18"/>
  <c r="J5" i="11"/>
  <c r="N7" i="22"/>
  <c r="N27" i="17"/>
  <c r="O35" i="10"/>
  <c r="D10" i="18"/>
  <c r="C3" i="22"/>
  <c r="O26" i="10"/>
  <c r="O32" i="10"/>
  <c r="C9" i="19"/>
  <c r="D9" i="19"/>
  <c r="L4" i="22"/>
  <c r="O4" i="22"/>
  <c r="O34" i="10"/>
  <c r="C8" i="19"/>
  <c r="D8" i="19"/>
  <c r="L3" i="22"/>
  <c r="C7" i="22"/>
  <c r="N6" i="22"/>
  <c r="L7" i="22"/>
  <c r="D4" i="22"/>
  <c r="K7" i="22"/>
  <c r="J11" i="18"/>
  <c r="K6" i="22"/>
  <c r="R98" i="13"/>
  <c r="O29" i="10"/>
  <c r="C10" i="19"/>
  <c r="D10" i="19"/>
  <c r="L5" i="22"/>
  <c r="O5" i="22"/>
  <c r="D7" i="18"/>
  <c r="J3" i="22"/>
  <c r="D3" i="22"/>
  <c r="J7" i="22"/>
  <c r="L6" i="22"/>
  <c r="K47" i="17"/>
  <c r="D11" i="18"/>
  <c r="D6" i="22"/>
  <c r="Y11" i="18"/>
  <c r="H12" i="19"/>
  <c r="I12" i="19"/>
  <c r="I16" i="19"/>
  <c r="I17" i="19"/>
  <c r="U9" i="18"/>
  <c r="U10" i="18"/>
  <c r="U11" i="18"/>
  <c r="N8" i="22"/>
  <c r="D5" i="22"/>
  <c r="C5" i="22"/>
  <c r="H6" i="19"/>
  <c r="I6" i="19"/>
  <c r="Y5" i="18"/>
  <c r="O31" i="10"/>
  <c r="D8" i="18"/>
  <c r="H10" i="19"/>
  <c r="I10" i="19"/>
  <c r="Y9" i="18"/>
  <c r="H8" i="19"/>
  <c r="I8" i="19"/>
  <c r="Y7" i="18"/>
  <c r="J10" i="18"/>
  <c r="C4" i="22"/>
  <c r="H5" i="19"/>
  <c r="I5" i="19"/>
  <c r="Y4" i="18"/>
  <c r="H9" i="19"/>
  <c r="H16" i="19"/>
  <c r="Y8" i="18"/>
  <c r="H7" i="19"/>
  <c r="I7" i="19"/>
  <c r="Y6" i="18"/>
  <c r="H11" i="19"/>
  <c r="I11" i="19"/>
  <c r="Y10" i="18"/>
  <c r="C6" i="22"/>
  <c r="C7" i="19"/>
  <c r="D7" i="19"/>
  <c r="C6" i="19"/>
  <c r="D6" i="19"/>
  <c r="I31" i="14"/>
  <c r="R31" i="14"/>
  <c r="I31" i="5"/>
  <c r="R31" i="5"/>
  <c r="G36" i="5"/>
  <c r="G36" i="14"/>
  <c r="P36" i="14"/>
  <c r="H31" i="14"/>
  <c r="Q31" i="14"/>
  <c r="H31" i="5"/>
  <c r="Q31" i="5"/>
  <c r="I35" i="14"/>
  <c r="R35" i="14"/>
  <c r="I35" i="5"/>
  <c r="R35" i="5"/>
  <c r="H29" i="14"/>
  <c r="Q29" i="14"/>
  <c r="H29" i="5"/>
  <c r="Q29" i="5"/>
  <c r="I38" i="5"/>
  <c r="R38" i="5"/>
  <c r="I38" i="14"/>
  <c r="R38" i="14"/>
  <c r="I33" i="14"/>
  <c r="R33" i="14"/>
  <c r="I33" i="5"/>
  <c r="R33" i="5"/>
  <c r="I28" i="14"/>
  <c r="R28" i="14"/>
  <c r="I28" i="5"/>
  <c r="R28" i="5"/>
  <c r="G34" i="14"/>
  <c r="P34" i="14"/>
  <c r="G34" i="5"/>
  <c r="P34" i="5"/>
  <c r="G35" i="14"/>
  <c r="G35" i="5"/>
  <c r="P35" i="5"/>
  <c r="G29" i="14"/>
  <c r="P29" i="14"/>
  <c r="G29" i="5"/>
  <c r="P29" i="5"/>
  <c r="H32" i="14"/>
  <c r="H32" i="5"/>
  <c r="Q32" i="5"/>
  <c r="AB60" i="1"/>
  <c r="G48" i="17"/>
  <c r="M48" i="17"/>
  <c r="G48" i="10"/>
  <c r="M48" i="10"/>
  <c r="N48" i="10"/>
  <c r="O48" i="10"/>
  <c r="AI54" i="1"/>
  <c r="J42" i="14"/>
  <c r="S42" i="14"/>
  <c r="J42" i="5"/>
  <c r="S42" i="5"/>
  <c r="AB59" i="1"/>
  <c r="G47" i="17"/>
  <c r="M47" i="17"/>
  <c r="G47" i="10"/>
  <c r="M47" i="10"/>
  <c r="N47" i="10"/>
  <c r="O47" i="10"/>
  <c r="AI51" i="1"/>
  <c r="J39" i="14"/>
  <c r="S39" i="14"/>
  <c r="J39" i="5"/>
  <c r="S39" i="5"/>
  <c r="AB54" i="1"/>
  <c r="G42" i="17"/>
  <c r="M42" i="17"/>
  <c r="G42" i="10"/>
  <c r="M42" i="10"/>
  <c r="N42" i="10"/>
  <c r="O42" i="10"/>
  <c r="I6" i="11"/>
  <c r="J6" i="11"/>
  <c r="AI56" i="1"/>
  <c r="J44" i="14"/>
  <c r="S44" i="14"/>
  <c r="J44" i="5"/>
  <c r="S44" i="5"/>
  <c r="AB53" i="1"/>
  <c r="G41" i="17"/>
  <c r="M41" i="17"/>
  <c r="G41" i="10"/>
  <c r="M41" i="10"/>
  <c r="N41" i="10"/>
  <c r="O41" i="10"/>
  <c r="H26" i="14"/>
  <c r="H26" i="5"/>
  <c r="Q26" i="5"/>
  <c r="H33" i="14"/>
  <c r="Q33" i="14"/>
  <c r="H33" i="5"/>
  <c r="Q33" i="5"/>
  <c r="G38" i="14"/>
  <c r="G38" i="5"/>
  <c r="P38" i="5"/>
  <c r="H34" i="14"/>
  <c r="Q34" i="14"/>
  <c r="H34" i="5"/>
  <c r="Q34" i="5"/>
  <c r="I29" i="14"/>
  <c r="R29" i="14"/>
  <c r="I29" i="5"/>
  <c r="R29" i="5"/>
  <c r="G27" i="14"/>
  <c r="P27" i="14"/>
  <c r="G27" i="5"/>
  <c r="P27" i="5"/>
  <c r="I27" i="14"/>
  <c r="R27" i="14"/>
  <c r="I27" i="5"/>
  <c r="R27" i="5"/>
  <c r="H37" i="14"/>
  <c r="Q37" i="14"/>
  <c r="H37" i="5"/>
  <c r="Q37" i="5"/>
  <c r="AB56" i="1"/>
  <c r="G44" i="17"/>
  <c r="M44" i="17"/>
  <c r="G44" i="10"/>
  <c r="M44" i="10"/>
  <c r="N44" i="10"/>
  <c r="O44" i="10"/>
  <c r="AB55" i="1"/>
  <c r="G43" i="17"/>
  <c r="M43" i="17"/>
  <c r="G43" i="10"/>
  <c r="M43" i="10"/>
  <c r="N43" i="10"/>
  <c r="O43" i="10"/>
  <c r="AI57" i="1"/>
  <c r="J45" i="5"/>
  <c r="S45" i="5"/>
  <c r="J45" i="14"/>
  <c r="S45" i="14"/>
  <c r="AI52" i="1"/>
  <c r="J40" i="14"/>
  <c r="S40" i="14"/>
  <c r="J40" i="5"/>
  <c r="S40" i="5"/>
  <c r="G31" i="14"/>
  <c r="P31" i="14"/>
  <c r="G31" i="5"/>
  <c r="P31" i="5"/>
  <c r="F4" i="14"/>
  <c r="O4" i="14"/>
  <c r="F4" i="5"/>
  <c r="O4" i="5"/>
  <c r="H27" i="14"/>
  <c r="Q27" i="14"/>
  <c r="H27" i="5"/>
  <c r="Q27" i="5"/>
  <c r="G37" i="14"/>
  <c r="P37" i="14"/>
  <c r="G37" i="5"/>
  <c r="H35" i="14"/>
  <c r="Q35" i="14"/>
  <c r="H35" i="5"/>
  <c r="Q35" i="5"/>
  <c r="H28" i="14"/>
  <c r="Q28" i="14"/>
  <c r="H28" i="5"/>
  <c r="G32" i="5"/>
  <c r="P32" i="5"/>
  <c r="G32" i="14"/>
  <c r="P32" i="14"/>
  <c r="I34" i="14"/>
  <c r="R34" i="14"/>
  <c r="I34" i="5"/>
  <c r="R34" i="5"/>
  <c r="I37" i="14"/>
  <c r="R37" i="14"/>
  <c r="I37" i="5"/>
  <c r="R37" i="5"/>
  <c r="I32" i="14"/>
  <c r="R32" i="14"/>
  <c r="I32" i="5"/>
  <c r="R32" i="5"/>
  <c r="J6" i="18"/>
  <c r="AB52" i="1"/>
  <c r="G40" i="17"/>
  <c r="M40" i="17"/>
  <c r="G40" i="10"/>
  <c r="M40" i="10"/>
  <c r="N40" i="10"/>
  <c r="O40" i="10"/>
  <c r="J9" i="18"/>
  <c r="AI50" i="1"/>
  <c r="J38" i="14"/>
  <c r="S38" i="14"/>
  <c r="J38" i="5"/>
  <c r="S38" i="5"/>
  <c r="AI53" i="1"/>
  <c r="J41" i="5"/>
  <c r="S41" i="5"/>
  <c r="J41" i="14"/>
  <c r="S41" i="14"/>
  <c r="AI59" i="1"/>
  <c r="J47" i="14"/>
  <c r="S47" i="14"/>
  <c r="J47" i="5"/>
  <c r="S47" i="5"/>
  <c r="AB50" i="1"/>
  <c r="G38" i="17"/>
  <c r="M38" i="17"/>
  <c r="G38" i="10"/>
  <c r="M38" i="10"/>
  <c r="N38" i="10"/>
  <c r="O38" i="10"/>
  <c r="AI55" i="1"/>
  <c r="J43" i="14"/>
  <c r="S43" i="14"/>
  <c r="J43" i="5"/>
  <c r="S43" i="5"/>
  <c r="H30" i="14"/>
  <c r="Q30" i="14"/>
  <c r="H30" i="5"/>
  <c r="Q30" i="5"/>
  <c r="I30" i="14"/>
  <c r="R30" i="14"/>
  <c r="I30" i="5"/>
  <c r="R30" i="5"/>
  <c r="H36" i="14"/>
  <c r="Q36" i="14"/>
  <c r="H36" i="5"/>
  <c r="Q36" i="5"/>
  <c r="G30" i="14"/>
  <c r="P30" i="14"/>
  <c r="G30" i="5"/>
  <c r="G33" i="14"/>
  <c r="P33" i="14"/>
  <c r="G33" i="5"/>
  <c r="P33" i="5"/>
  <c r="G28" i="14"/>
  <c r="P28" i="14"/>
  <c r="G28" i="5"/>
  <c r="P28" i="5"/>
  <c r="I36" i="14"/>
  <c r="R36" i="14"/>
  <c r="I36" i="5"/>
  <c r="R36" i="5"/>
  <c r="AI61" i="1"/>
  <c r="J49" i="14"/>
  <c r="S49" i="14"/>
  <c r="J49" i="5"/>
  <c r="S49" i="5"/>
  <c r="AI58" i="1"/>
  <c r="J46" i="14"/>
  <c r="S46" i="14"/>
  <c r="J46" i="5"/>
  <c r="S46" i="5"/>
  <c r="AB51" i="1"/>
  <c r="G39" i="17"/>
  <c r="M39" i="17"/>
  <c r="G39" i="10"/>
  <c r="M39" i="10"/>
  <c r="N39" i="10"/>
  <c r="O39" i="10"/>
  <c r="AB61" i="1"/>
  <c r="G49" i="17"/>
  <c r="M49" i="17"/>
  <c r="G49" i="10"/>
  <c r="M49" i="10"/>
  <c r="N49" i="10"/>
  <c r="O49" i="10"/>
  <c r="AB58" i="1"/>
  <c r="G46" i="17"/>
  <c r="M46" i="17"/>
  <c r="G46" i="10"/>
  <c r="M46" i="10"/>
  <c r="N46" i="10"/>
  <c r="O46" i="10"/>
  <c r="AI60" i="1"/>
  <c r="J48" i="14"/>
  <c r="S48" i="14"/>
  <c r="J48" i="5"/>
  <c r="S48" i="5"/>
  <c r="AB57" i="1"/>
  <c r="G45" i="17"/>
  <c r="M45" i="17"/>
  <c r="G45" i="10"/>
  <c r="M45" i="10"/>
  <c r="N45" i="10"/>
  <c r="O45" i="10"/>
  <c r="D9" i="18"/>
  <c r="J7" i="18"/>
  <c r="J8" i="18"/>
  <c r="J5" i="18"/>
  <c r="N36" i="17"/>
  <c r="N33" i="17"/>
  <c r="N34" i="17"/>
  <c r="E71" i="17"/>
  <c r="K59" i="17"/>
  <c r="J42" i="17"/>
  <c r="D54" i="17"/>
  <c r="J45" i="17"/>
  <c r="D57" i="17"/>
  <c r="J49" i="17"/>
  <c r="D61" i="17"/>
  <c r="D59" i="17"/>
  <c r="J47" i="17"/>
  <c r="D51" i="17"/>
  <c r="J39" i="17"/>
  <c r="E61" i="17"/>
  <c r="K49" i="17"/>
  <c r="E67" i="17"/>
  <c r="K55" i="17"/>
  <c r="K44" i="17"/>
  <c r="E56" i="17"/>
  <c r="J26" i="17"/>
  <c r="N26" i="17"/>
  <c r="D38" i="17"/>
  <c r="J8" i="17"/>
  <c r="N8" i="17"/>
  <c r="K4" i="18"/>
  <c r="D20" i="17"/>
  <c r="E52" i="17"/>
  <c r="K40" i="17"/>
  <c r="N37" i="17"/>
  <c r="E65" i="17"/>
  <c r="K53" i="17"/>
  <c r="E50" i="17"/>
  <c r="K38" i="17"/>
  <c r="J48" i="17"/>
  <c r="D60" i="17"/>
  <c r="J40" i="17"/>
  <c r="D52" i="17"/>
  <c r="E66" i="17"/>
  <c r="K54" i="17"/>
  <c r="K48" i="17"/>
  <c r="E60" i="17"/>
  <c r="E58" i="17"/>
  <c r="K46" i="17"/>
  <c r="D55" i="17"/>
  <c r="J43" i="17"/>
  <c r="N43" i="17"/>
  <c r="J46" i="17"/>
  <c r="D58" i="17"/>
  <c r="N28" i="17"/>
  <c r="E57" i="17"/>
  <c r="K45" i="17"/>
  <c r="D53" i="17"/>
  <c r="J41" i="17"/>
  <c r="E63" i="17"/>
  <c r="K51" i="17"/>
  <c r="U2" i="5"/>
  <c r="U3" i="5"/>
  <c r="AD42" i="1"/>
  <c r="Z44" i="1"/>
  <c r="AD46" i="1"/>
  <c r="Z39" i="1"/>
  <c r="Z47" i="1"/>
  <c r="P35" i="14"/>
  <c r="Z40" i="1"/>
  <c r="AA44" i="1"/>
  <c r="Q32" i="14"/>
  <c r="AA39" i="1"/>
  <c r="AD47" i="1"/>
  <c r="AA41" i="1"/>
  <c r="Z48" i="1"/>
  <c r="P36" i="5"/>
  <c r="AA42" i="1"/>
  <c r="AA38" i="1"/>
  <c r="Q26" i="14"/>
  <c r="AD41" i="1"/>
  <c r="Y5" i="1"/>
  <c r="Z46" i="1"/>
  <c r="P30" i="5"/>
  <c r="Z42" i="1"/>
  <c r="AD39" i="1"/>
  <c r="Z41" i="1"/>
  <c r="AD48" i="1"/>
  <c r="AD49" i="1"/>
  <c r="AA49" i="1"/>
  <c r="AA46" i="1"/>
  <c r="Z49" i="1"/>
  <c r="P37" i="5"/>
  <c r="AD40" i="1"/>
  <c r="AA48" i="1"/>
  <c r="AA43" i="1"/>
  <c r="AD43" i="1"/>
  <c r="AD50" i="1"/>
  <c r="AD45" i="1"/>
  <c r="AA40" i="1"/>
  <c r="Q28" i="5"/>
  <c r="P38" i="14"/>
  <c r="Z50" i="1"/>
  <c r="AA47" i="1"/>
  <c r="Z43" i="1"/>
  <c r="AA45" i="1"/>
  <c r="Z45" i="1"/>
  <c r="AD44" i="1"/>
  <c r="O3" i="22"/>
  <c r="N41" i="17"/>
  <c r="O7" i="22"/>
  <c r="O6" i="22"/>
  <c r="Q12" i="18"/>
  <c r="L9" i="22"/>
  <c r="N42" i="17"/>
  <c r="E6" i="22"/>
  <c r="M8" i="22"/>
  <c r="N47" i="17"/>
  <c r="D8" i="22"/>
  <c r="N39" i="17"/>
  <c r="C8" i="22"/>
  <c r="E7" i="22"/>
  <c r="U12" i="18"/>
  <c r="I9" i="19"/>
  <c r="D11" i="19"/>
  <c r="C16" i="19"/>
  <c r="H17" i="19"/>
  <c r="Y13" i="18"/>
  <c r="Y12" i="18"/>
  <c r="AI62" i="1"/>
  <c r="J50" i="14"/>
  <c r="S50" i="14"/>
  <c r="J50" i="5"/>
  <c r="S50" i="5"/>
  <c r="AB65" i="1"/>
  <c r="G53" i="17"/>
  <c r="M53" i="17"/>
  <c r="G53" i="10"/>
  <c r="M53" i="10"/>
  <c r="N53" i="10"/>
  <c r="O53" i="10"/>
  <c r="AI63" i="1"/>
  <c r="J51" i="14"/>
  <c r="S51" i="14"/>
  <c r="J51" i="5"/>
  <c r="S51" i="5"/>
  <c r="H46" i="14"/>
  <c r="Q46" i="14"/>
  <c r="H46" i="5"/>
  <c r="G41" i="14"/>
  <c r="P41" i="14"/>
  <c r="G41" i="5"/>
  <c r="P41" i="5"/>
  <c r="H41" i="14"/>
  <c r="Q41" i="14"/>
  <c r="H41" i="5"/>
  <c r="G40" i="5"/>
  <c r="P40" i="5"/>
  <c r="G40" i="14"/>
  <c r="P40" i="14"/>
  <c r="G44" i="14"/>
  <c r="P44" i="14"/>
  <c r="G44" i="5"/>
  <c r="G45" i="14"/>
  <c r="P45" i="14"/>
  <c r="G45" i="5"/>
  <c r="P45" i="5"/>
  <c r="I43" i="14"/>
  <c r="R43" i="14"/>
  <c r="I43" i="5"/>
  <c r="R43" i="5"/>
  <c r="I48" i="14"/>
  <c r="R48" i="14"/>
  <c r="I48" i="5"/>
  <c r="R48" i="5"/>
  <c r="G48" i="5"/>
  <c r="P48" i="5"/>
  <c r="G48" i="14"/>
  <c r="I46" i="14"/>
  <c r="R46" i="14"/>
  <c r="I46" i="5"/>
  <c r="R46" i="5"/>
  <c r="AB69" i="1"/>
  <c r="G57" i="17"/>
  <c r="M57" i="17"/>
  <c r="G57" i="10"/>
  <c r="M57" i="10"/>
  <c r="N57" i="10"/>
  <c r="O57" i="10"/>
  <c r="AI71" i="1"/>
  <c r="J59" i="14"/>
  <c r="S59" i="14"/>
  <c r="J59" i="5"/>
  <c r="S59" i="5"/>
  <c r="AI65" i="1"/>
  <c r="J53" i="14"/>
  <c r="S53" i="14"/>
  <c r="J53" i="5"/>
  <c r="S53" i="5"/>
  <c r="AB67" i="1"/>
  <c r="G55" i="10"/>
  <c r="M55" i="10"/>
  <c r="N55" i="10"/>
  <c r="O55" i="10"/>
  <c r="G55" i="17"/>
  <c r="M55" i="17"/>
  <c r="AB68" i="1"/>
  <c r="G56" i="17"/>
  <c r="M56" i="17"/>
  <c r="G56" i="10"/>
  <c r="M56" i="10"/>
  <c r="N56" i="10"/>
  <c r="H45" i="14"/>
  <c r="Q45" i="14"/>
  <c r="H45" i="5"/>
  <c r="Q45" i="5"/>
  <c r="H40" i="14"/>
  <c r="H40" i="5"/>
  <c r="Q40" i="5"/>
  <c r="G42" i="14"/>
  <c r="P42" i="14"/>
  <c r="G42" i="5"/>
  <c r="P42" i="5"/>
  <c r="F5" i="5"/>
  <c r="O5" i="5"/>
  <c r="F5" i="14"/>
  <c r="O5" i="14"/>
  <c r="G49" i="14"/>
  <c r="P49" i="14"/>
  <c r="G49" i="5"/>
  <c r="P49" i="5"/>
  <c r="H42" i="14"/>
  <c r="H42" i="5"/>
  <c r="Q42" i="5"/>
  <c r="H44" i="14"/>
  <c r="Q44" i="14"/>
  <c r="H44" i="5"/>
  <c r="Q44" i="5"/>
  <c r="AB70" i="1"/>
  <c r="G58" i="10"/>
  <c r="M58" i="10"/>
  <c r="N58" i="10"/>
  <c r="O58" i="10"/>
  <c r="G58" i="17"/>
  <c r="M58" i="17"/>
  <c r="I44" i="14"/>
  <c r="R44" i="14"/>
  <c r="I44" i="5"/>
  <c r="R44" i="5"/>
  <c r="H47" i="14"/>
  <c r="Q47" i="14"/>
  <c r="H47" i="5"/>
  <c r="Q47" i="5"/>
  <c r="I50" i="14"/>
  <c r="R50" i="14"/>
  <c r="I50" i="5"/>
  <c r="R50" i="5"/>
  <c r="I40" i="14"/>
  <c r="R40" i="14"/>
  <c r="I40" i="5"/>
  <c r="R40" i="5"/>
  <c r="I49" i="14"/>
  <c r="R49" i="14"/>
  <c r="I49" i="5"/>
  <c r="R49" i="5"/>
  <c r="H38" i="14"/>
  <c r="Q38" i="14"/>
  <c r="H38" i="5"/>
  <c r="Q38" i="5"/>
  <c r="H39" i="14"/>
  <c r="Q39" i="14"/>
  <c r="H39" i="5"/>
  <c r="G39" i="14"/>
  <c r="G39" i="5"/>
  <c r="P39" i="5"/>
  <c r="AI72" i="1"/>
  <c r="J60" i="14"/>
  <c r="S60" i="14"/>
  <c r="J60" i="5"/>
  <c r="S60" i="5"/>
  <c r="AI73" i="1"/>
  <c r="J61" i="14"/>
  <c r="S61" i="14"/>
  <c r="J61" i="5"/>
  <c r="S61" i="5"/>
  <c r="AB62" i="1"/>
  <c r="G50" i="17"/>
  <c r="M50" i="17"/>
  <c r="G50" i="10"/>
  <c r="M50" i="10"/>
  <c r="N50" i="10"/>
  <c r="O50" i="10"/>
  <c r="AB64" i="1"/>
  <c r="G52" i="17"/>
  <c r="M52" i="17"/>
  <c r="G52" i="10"/>
  <c r="M52" i="10"/>
  <c r="N52" i="10"/>
  <c r="O52" i="10"/>
  <c r="AI69" i="1"/>
  <c r="J57" i="5"/>
  <c r="S57" i="5"/>
  <c r="J57" i="14"/>
  <c r="S57" i="14"/>
  <c r="AB72" i="1"/>
  <c r="G60" i="17"/>
  <c r="M60" i="17"/>
  <c r="G60" i="10"/>
  <c r="M60" i="10"/>
  <c r="N60" i="10"/>
  <c r="O60" i="10"/>
  <c r="H43" i="14"/>
  <c r="H43" i="5"/>
  <c r="Q43" i="5"/>
  <c r="G43" i="14"/>
  <c r="P43" i="14"/>
  <c r="G43" i="5"/>
  <c r="G50" i="14"/>
  <c r="P50" i="14"/>
  <c r="G50" i="5"/>
  <c r="P50" i="5"/>
  <c r="I45" i="14"/>
  <c r="R45" i="14"/>
  <c r="I45" i="5"/>
  <c r="R45" i="5"/>
  <c r="H48" i="14"/>
  <c r="Q48" i="14"/>
  <c r="H48" i="5"/>
  <c r="Q48" i="5"/>
  <c r="H49" i="14"/>
  <c r="Q49" i="14"/>
  <c r="H49" i="5"/>
  <c r="I39" i="14"/>
  <c r="R39" i="14"/>
  <c r="I39" i="5"/>
  <c r="R39" i="5"/>
  <c r="G46" i="14"/>
  <c r="P46" i="14"/>
  <c r="G46" i="5"/>
  <c r="I41" i="14"/>
  <c r="R41" i="14"/>
  <c r="I41" i="5"/>
  <c r="R41" i="5"/>
  <c r="I47" i="14"/>
  <c r="R47" i="14"/>
  <c r="I47" i="5"/>
  <c r="R47" i="5"/>
  <c r="G47" i="14"/>
  <c r="P47" i="14"/>
  <c r="G47" i="5"/>
  <c r="P47" i="5"/>
  <c r="I42" i="14"/>
  <c r="R42" i="14"/>
  <c r="I42" i="5"/>
  <c r="R42" i="5"/>
  <c r="AB73" i="1"/>
  <c r="G61" i="10"/>
  <c r="M61" i="10"/>
  <c r="N61" i="10"/>
  <c r="O61" i="10"/>
  <c r="G61" i="17"/>
  <c r="M61" i="17"/>
  <c r="AB63" i="1"/>
  <c r="G51" i="17"/>
  <c r="M51" i="17"/>
  <c r="G51" i="10"/>
  <c r="M51" i="10"/>
  <c r="N51" i="10"/>
  <c r="O51" i="10"/>
  <c r="AI70" i="1"/>
  <c r="J58" i="14"/>
  <c r="S58" i="14"/>
  <c r="J58" i="5"/>
  <c r="S58" i="5"/>
  <c r="AI67" i="1"/>
  <c r="J55" i="14"/>
  <c r="S55" i="14"/>
  <c r="J55" i="5"/>
  <c r="S55" i="5"/>
  <c r="AI64" i="1"/>
  <c r="J52" i="14"/>
  <c r="S52" i="14"/>
  <c r="J52" i="5"/>
  <c r="S52" i="5"/>
  <c r="AI68" i="1"/>
  <c r="J56" i="14"/>
  <c r="S56" i="14"/>
  <c r="J56" i="5"/>
  <c r="S56" i="5"/>
  <c r="AB66" i="1"/>
  <c r="G54" i="17"/>
  <c r="M54" i="17"/>
  <c r="G54" i="10"/>
  <c r="M54" i="10"/>
  <c r="N54" i="10"/>
  <c r="O54" i="10"/>
  <c r="AB71" i="1"/>
  <c r="G59" i="17"/>
  <c r="M59" i="17"/>
  <c r="G59" i="10"/>
  <c r="M59" i="10"/>
  <c r="N59" i="10"/>
  <c r="O59" i="10"/>
  <c r="AI66" i="1"/>
  <c r="J54" i="14"/>
  <c r="S54" i="14"/>
  <c r="J54" i="5"/>
  <c r="S54" i="5"/>
  <c r="T4" i="5"/>
  <c r="U4" i="5"/>
  <c r="N40" i="17"/>
  <c r="L4" i="18"/>
  <c r="N46" i="17"/>
  <c r="D67" i="17"/>
  <c r="J55" i="17"/>
  <c r="J38" i="17"/>
  <c r="N38" i="17"/>
  <c r="D50" i="17"/>
  <c r="J61" i="17"/>
  <c r="D73" i="17"/>
  <c r="J54" i="17"/>
  <c r="D66" i="17"/>
  <c r="D70" i="17"/>
  <c r="J58" i="17"/>
  <c r="J60" i="17"/>
  <c r="D72" i="17"/>
  <c r="K52" i="17"/>
  <c r="E64" i="17"/>
  <c r="E79" i="17"/>
  <c r="K67" i="17"/>
  <c r="D63" i="17"/>
  <c r="J51" i="17"/>
  <c r="N49" i="17"/>
  <c r="E75" i="17"/>
  <c r="K63" i="17"/>
  <c r="E69" i="17"/>
  <c r="K57" i="17"/>
  <c r="E70" i="17"/>
  <c r="K58" i="17"/>
  <c r="E78" i="17"/>
  <c r="K66" i="17"/>
  <c r="N48" i="17"/>
  <c r="E77" i="17"/>
  <c r="K65" i="17"/>
  <c r="J20" i="17"/>
  <c r="N20" i="17"/>
  <c r="D32" i="17"/>
  <c r="K56" i="17"/>
  <c r="E68" i="17"/>
  <c r="J57" i="17"/>
  <c r="D69" i="17"/>
  <c r="J53" i="17"/>
  <c r="D65" i="17"/>
  <c r="E62" i="17"/>
  <c r="K50" i="17"/>
  <c r="K60" i="17"/>
  <c r="E72" i="17"/>
  <c r="J52" i="17"/>
  <c r="D64" i="17"/>
  <c r="E73" i="17"/>
  <c r="K61" i="17"/>
  <c r="D71" i="17"/>
  <c r="J59" i="17"/>
  <c r="N59" i="17"/>
  <c r="N45" i="17"/>
  <c r="E83" i="17"/>
  <c r="K71" i="17"/>
  <c r="AD60" i="1"/>
  <c r="Y6" i="1"/>
  <c r="T5" i="5"/>
  <c r="AD59" i="1"/>
  <c r="Z56" i="1"/>
  <c r="P44" i="5"/>
  <c r="AA59" i="1"/>
  <c r="AA55" i="1"/>
  <c r="Q43" i="14"/>
  <c r="AD61" i="1"/>
  <c r="AA53" i="1"/>
  <c r="Q41" i="5"/>
  <c r="AA56" i="1"/>
  <c r="AD58" i="1"/>
  <c r="Z57" i="1"/>
  <c r="AA60" i="1"/>
  <c r="Z55" i="1"/>
  <c r="P43" i="5"/>
  <c r="AD55" i="1"/>
  <c r="Z61" i="1"/>
  <c r="AA61" i="1"/>
  <c r="Q49" i="5"/>
  <c r="AA50" i="1"/>
  <c r="AA54" i="1"/>
  <c r="Q42" i="14"/>
  <c r="Z60" i="1"/>
  <c r="P48" i="14"/>
  <c r="Z51" i="1"/>
  <c r="P39" i="14"/>
  <c r="AD56" i="1"/>
  <c r="AA52" i="1"/>
  <c r="Q40" i="14"/>
  <c r="Z53" i="1"/>
  <c r="Z54" i="1"/>
  <c r="Z52" i="1"/>
  <c r="AA57" i="1"/>
  <c r="Z62" i="1"/>
  <c r="AD57" i="1"/>
  <c r="AD62" i="1"/>
  <c r="AD52" i="1"/>
  <c r="AA58" i="1"/>
  <c r="Q46" i="5"/>
  <c r="AD51" i="1"/>
  <c r="Z58" i="1"/>
  <c r="P46" i="5"/>
  <c r="AD53" i="1"/>
  <c r="AA51" i="1"/>
  <c r="Q39" i="5"/>
  <c r="Z59" i="1"/>
  <c r="AD54" i="1"/>
  <c r="N55" i="17"/>
  <c r="N53" i="17"/>
  <c r="F6" i="22"/>
  <c r="M9" i="22"/>
  <c r="G6" i="22"/>
  <c r="C15" i="22"/>
  <c r="E15" i="22"/>
  <c r="M10" i="22"/>
  <c r="F7" i="22"/>
  <c r="N9" i="22"/>
  <c r="N57" i="17"/>
  <c r="I7" i="11"/>
  <c r="J7" i="11"/>
  <c r="G59" i="14"/>
  <c r="P59" i="14"/>
  <c r="G59" i="5"/>
  <c r="P59" i="5"/>
  <c r="I51" i="14"/>
  <c r="R51" i="14"/>
  <c r="I51" i="5"/>
  <c r="R51" i="5"/>
  <c r="I57" i="14"/>
  <c r="R57" i="14"/>
  <c r="I57" i="5"/>
  <c r="R57" i="5"/>
  <c r="I54" i="5"/>
  <c r="R54" i="5"/>
  <c r="I54" i="14"/>
  <c r="R54" i="14"/>
  <c r="I53" i="14"/>
  <c r="R53" i="14"/>
  <c r="I53" i="5"/>
  <c r="R53" i="5"/>
  <c r="I52" i="14"/>
  <c r="R52" i="14"/>
  <c r="I52" i="5"/>
  <c r="R52" i="5"/>
  <c r="H57" i="14"/>
  <c r="H57" i="5"/>
  <c r="Q57" i="5"/>
  <c r="H52" i="14"/>
  <c r="H52" i="5"/>
  <c r="Q52" i="5"/>
  <c r="H54" i="14"/>
  <c r="Q54" i="14"/>
  <c r="H54" i="5"/>
  <c r="Q54" i="5"/>
  <c r="I55" i="14"/>
  <c r="R55" i="14"/>
  <c r="I55" i="5"/>
  <c r="R55" i="5"/>
  <c r="I58" i="14"/>
  <c r="R58" i="14"/>
  <c r="I58" i="5"/>
  <c r="R58" i="5"/>
  <c r="H55" i="14"/>
  <c r="H55" i="5"/>
  <c r="Q55" i="5"/>
  <c r="F6" i="14"/>
  <c r="O6" i="14"/>
  <c r="F6" i="5"/>
  <c r="O6" i="5"/>
  <c r="N54" i="17"/>
  <c r="AB78" i="1"/>
  <c r="G66" i="10"/>
  <c r="M66" i="10"/>
  <c r="N66" i="10"/>
  <c r="O66" i="10"/>
  <c r="G66" i="17"/>
  <c r="M66" i="17"/>
  <c r="AI82" i="1"/>
  <c r="J70" i="14"/>
  <c r="S70" i="14"/>
  <c r="J70" i="5"/>
  <c r="S70" i="5"/>
  <c r="AI81" i="1"/>
  <c r="J69" i="14"/>
  <c r="S69" i="14"/>
  <c r="J69" i="5"/>
  <c r="S69" i="5"/>
  <c r="AI84" i="1"/>
  <c r="J72" i="14"/>
  <c r="S72" i="14"/>
  <c r="J72" i="5"/>
  <c r="S72" i="5"/>
  <c r="AB80" i="1"/>
  <c r="G68" i="17"/>
  <c r="M68" i="17"/>
  <c r="G68" i="10"/>
  <c r="M68" i="10"/>
  <c r="N68" i="10"/>
  <c r="O68" i="10"/>
  <c r="AB81" i="1"/>
  <c r="G69" i="17"/>
  <c r="M69" i="17"/>
  <c r="G69" i="10"/>
  <c r="M69" i="10"/>
  <c r="N69" i="10"/>
  <c r="O69" i="10"/>
  <c r="H51" i="14"/>
  <c r="Q51" i="14"/>
  <c r="H51" i="5"/>
  <c r="H58" i="14"/>
  <c r="Q58" i="14"/>
  <c r="H58" i="5"/>
  <c r="G62" i="14"/>
  <c r="P62" i="14"/>
  <c r="G62" i="5"/>
  <c r="G53" i="14"/>
  <c r="P53" i="14"/>
  <c r="G53" i="5"/>
  <c r="P53" i="5"/>
  <c r="G60" i="14"/>
  <c r="P60" i="14"/>
  <c r="G60" i="5"/>
  <c r="G61" i="14"/>
  <c r="P61" i="14"/>
  <c r="G61" i="5"/>
  <c r="P61" i="5"/>
  <c r="G57" i="14"/>
  <c r="P57" i="14"/>
  <c r="G57" i="5"/>
  <c r="I61" i="14"/>
  <c r="R61" i="14"/>
  <c r="I61" i="5"/>
  <c r="R61" i="5"/>
  <c r="I59" i="14"/>
  <c r="R59" i="14"/>
  <c r="I59" i="5"/>
  <c r="R59" i="5"/>
  <c r="N51" i="17"/>
  <c r="AB83" i="1"/>
  <c r="G71" i="10"/>
  <c r="M71" i="10"/>
  <c r="N71" i="10"/>
  <c r="O71" i="10"/>
  <c r="G71" i="17"/>
  <c r="M71" i="17"/>
  <c r="AI79" i="1"/>
  <c r="J67" i="14"/>
  <c r="S67" i="14"/>
  <c r="J67" i="5"/>
  <c r="S67" i="5"/>
  <c r="AB84" i="1"/>
  <c r="G72" i="17"/>
  <c r="M72" i="17"/>
  <c r="G72" i="10"/>
  <c r="M72" i="10"/>
  <c r="N72" i="10"/>
  <c r="O72" i="10"/>
  <c r="AI85" i="1"/>
  <c r="J73" i="14"/>
  <c r="S73" i="14"/>
  <c r="J73" i="5"/>
  <c r="S73" i="5"/>
  <c r="AI83" i="1"/>
  <c r="J71" i="14"/>
  <c r="S71" i="14"/>
  <c r="J71" i="5"/>
  <c r="S71" i="5"/>
  <c r="AI74" i="1"/>
  <c r="J62" i="14"/>
  <c r="S62" i="14"/>
  <c r="J62" i="5"/>
  <c r="S62" i="5"/>
  <c r="G54" i="14"/>
  <c r="G54" i="5"/>
  <c r="P54" i="5"/>
  <c r="G56" i="5"/>
  <c r="P56" i="5"/>
  <c r="G56" i="14"/>
  <c r="P56" i="14"/>
  <c r="AI78" i="1"/>
  <c r="J66" i="14"/>
  <c r="S66" i="14"/>
  <c r="J66" i="5"/>
  <c r="S66" i="5"/>
  <c r="AI76" i="1"/>
  <c r="J64" i="14"/>
  <c r="S64" i="14"/>
  <c r="J64" i="5"/>
  <c r="S64" i="5"/>
  <c r="AB85" i="1"/>
  <c r="G73" i="17"/>
  <c r="M73" i="17"/>
  <c r="G73" i="10"/>
  <c r="M73" i="10"/>
  <c r="N73" i="10"/>
  <c r="O73" i="10"/>
  <c r="AB74" i="1"/>
  <c r="G62" i="17"/>
  <c r="M62" i="17"/>
  <c r="G62" i="10"/>
  <c r="M62" i="10"/>
  <c r="N62" i="10"/>
  <c r="I8" i="11"/>
  <c r="J8" i="11"/>
  <c r="O56" i="10"/>
  <c r="AI77" i="1"/>
  <c r="J65" i="14"/>
  <c r="S65" i="14"/>
  <c r="J65" i="5"/>
  <c r="S65" i="5"/>
  <c r="AB77" i="1"/>
  <c r="G65" i="17"/>
  <c r="M65" i="17"/>
  <c r="G65" i="10"/>
  <c r="M65" i="10"/>
  <c r="N65" i="10"/>
  <c r="O65" i="10"/>
  <c r="G51" i="14"/>
  <c r="P51" i="14"/>
  <c r="G51" i="5"/>
  <c r="P51" i="5"/>
  <c r="H61" i="14"/>
  <c r="Q61" i="14"/>
  <c r="H61" i="5"/>
  <c r="Q61" i="5"/>
  <c r="H60" i="14"/>
  <c r="Q60" i="14"/>
  <c r="H60" i="5"/>
  <c r="Q60" i="5"/>
  <c r="H53" i="14"/>
  <c r="H53" i="5"/>
  <c r="Q53" i="5"/>
  <c r="G58" i="14"/>
  <c r="P58" i="14"/>
  <c r="G58" i="5"/>
  <c r="P58" i="5"/>
  <c r="I62" i="14"/>
  <c r="R62" i="14"/>
  <c r="I62" i="5"/>
  <c r="R62" i="5"/>
  <c r="G52" i="5"/>
  <c r="P52" i="5"/>
  <c r="G52" i="14"/>
  <c r="P52" i="14"/>
  <c r="I56" i="14"/>
  <c r="R56" i="14"/>
  <c r="I56" i="5"/>
  <c r="R56" i="5"/>
  <c r="H50" i="14"/>
  <c r="Q50" i="14"/>
  <c r="H50" i="5"/>
  <c r="Q50" i="5"/>
  <c r="G55" i="14"/>
  <c r="G55" i="5"/>
  <c r="P55" i="5"/>
  <c r="H56" i="14"/>
  <c r="Q56" i="14"/>
  <c r="H56" i="5"/>
  <c r="Q56" i="5"/>
  <c r="H59" i="14"/>
  <c r="Q59" i="14"/>
  <c r="H59" i="5"/>
  <c r="Q59" i="5"/>
  <c r="I60" i="14"/>
  <c r="R60" i="14"/>
  <c r="I60" i="5"/>
  <c r="R60" i="5"/>
  <c r="AI80" i="1"/>
  <c r="J68" i="14"/>
  <c r="S68" i="14"/>
  <c r="J68" i="5"/>
  <c r="S68" i="5"/>
  <c r="AB75" i="1"/>
  <c r="G63" i="10"/>
  <c r="M63" i="10"/>
  <c r="N63" i="10"/>
  <c r="O63" i="10"/>
  <c r="G63" i="17"/>
  <c r="M63" i="17"/>
  <c r="AB76" i="1"/>
  <c r="G64" i="10"/>
  <c r="M64" i="10"/>
  <c r="N64" i="10"/>
  <c r="O64" i="10"/>
  <c r="G64" i="17"/>
  <c r="M64" i="17"/>
  <c r="AB82" i="1"/>
  <c r="G70" i="17"/>
  <c r="M70" i="17"/>
  <c r="G70" i="10"/>
  <c r="M70" i="10"/>
  <c r="N70" i="10"/>
  <c r="O70" i="10"/>
  <c r="AB79" i="1"/>
  <c r="G67" i="10"/>
  <c r="M67" i="10"/>
  <c r="N67" i="10"/>
  <c r="O67" i="10"/>
  <c r="G67" i="17"/>
  <c r="M67" i="17"/>
  <c r="AI75" i="1"/>
  <c r="J63" i="14"/>
  <c r="S63" i="14"/>
  <c r="J63" i="5"/>
  <c r="S63" i="5"/>
  <c r="K5" i="18"/>
  <c r="L5" i="18"/>
  <c r="N52" i="17"/>
  <c r="N58" i="17"/>
  <c r="J64" i="17"/>
  <c r="D76" i="17"/>
  <c r="E87" i="17"/>
  <c r="K75" i="17"/>
  <c r="J72" i="17"/>
  <c r="D84" i="17"/>
  <c r="D62" i="17"/>
  <c r="J50" i="17"/>
  <c r="N50" i="17"/>
  <c r="E95" i="17"/>
  <c r="K83" i="17"/>
  <c r="E74" i="17"/>
  <c r="K62" i="17"/>
  <c r="E91" i="17"/>
  <c r="K79" i="17"/>
  <c r="N60" i="17"/>
  <c r="D83" i="17"/>
  <c r="J71" i="17"/>
  <c r="J69" i="17"/>
  <c r="D81" i="17"/>
  <c r="E85" i="17"/>
  <c r="K73" i="17"/>
  <c r="K72" i="17"/>
  <c r="E84" i="17"/>
  <c r="J65" i="17"/>
  <c r="N65" i="17"/>
  <c r="D77" i="17"/>
  <c r="K68" i="17"/>
  <c r="E80" i="17"/>
  <c r="E90" i="17"/>
  <c r="K78" i="17"/>
  <c r="E81" i="17"/>
  <c r="K69" i="17"/>
  <c r="K64" i="17"/>
  <c r="E76" i="17"/>
  <c r="J73" i="17"/>
  <c r="D85" i="17"/>
  <c r="J32" i="17"/>
  <c r="N32" i="17"/>
  <c r="D44" i="17"/>
  <c r="E82" i="17"/>
  <c r="K70" i="17"/>
  <c r="D78" i="17"/>
  <c r="J66" i="17"/>
  <c r="N66" i="17"/>
  <c r="E89" i="17"/>
  <c r="K77" i="17"/>
  <c r="D75" i="17"/>
  <c r="J63" i="17"/>
  <c r="N63" i="17"/>
  <c r="J70" i="17"/>
  <c r="D82" i="17"/>
  <c r="N61" i="17"/>
  <c r="D79" i="17"/>
  <c r="J67" i="17"/>
  <c r="N67" i="17"/>
  <c r="U5" i="5"/>
  <c r="AD64" i="1"/>
  <c r="Z74" i="1"/>
  <c r="P62" i="5"/>
  <c r="Z63" i="1"/>
  <c r="AA73" i="1"/>
  <c r="AA67" i="1"/>
  <c r="Q55" i="14"/>
  <c r="Z71" i="1"/>
  <c r="AD63" i="1"/>
  <c r="AD69" i="1"/>
  <c r="Z65" i="1"/>
  <c r="AA62" i="1"/>
  <c r="Z67" i="1"/>
  <c r="P55" i="14"/>
  <c r="Z69" i="1"/>
  <c r="P57" i="5"/>
  <c r="AD73" i="1"/>
  <c r="AA71" i="1"/>
  <c r="AD71" i="1"/>
  <c r="AD65" i="1"/>
  <c r="AA69" i="1"/>
  <c r="Q57" i="14"/>
  <c r="Z64" i="1"/>
  <c r="AD68" i="1"/>
  <c r="Z72" i="1"/>
  <c r="P60" i="5"/>
  <c r="Z73" i="1"/>
  <c r="AA68" i="1"/>
  <c r="AA63" i="1"/>
  <c r="Q51" i="5"/>
  <c r="AA70" i="1"/>
  <c r="Q58" i="5"/>
  <c r="AA64" i="1"/>
  <c r="Q52" i="14"/>
  <c r="AD70" i="1"/>
  <c r="Y7" i="1"/>
  <c r="AD66" i="1"/>
  <c r="Z70" i="1"/>
  <c r="AD74" i="1"/>
  <c r="Z66" i="1"/>
  <c r="P54" i="14"/>
  <c r="AA66" i="1"/>
  <c r="AD67" i="1"/>
  <c r="AA72" i="1"/>
  <c r="AA65" i="1"/>
  <c r="Q53" i="14"/>
  <c r="Z68" i="1"/>
  <c r="AD72" i="1"/>
  <c r="N71" i="17"/>
  <c r="AB88" i="1"/>
  <c r="G76" i="10"/>
  <c r="M76" i="10"/>
  <c r="N76" i="10"/>
  <c r="O76" i="10"/>
  <c r="G76" i="17"/>
  <c r="M76" i="17"/>
  <c r="AI90" i="1"/>
  <c r="J78" i="14"/>
  <c r="S78" i="14"/>
  <c r="J78" i="5"/>
  <c r="S78" i="5"/>
  <c r="AB96" i="1"/>
  <c r="G84" i="17"/>
  <c r="M84" i="17"/>
  <c r="G84" i="10"/>
  <c r="M84" i="10"/>
  <c r="N84" i="10"/>
  <c r="O84" i="10"/>
  <c r="AB93" i="1"/>
  <c r="G81" i="10"/>
  <c r="M81" i="10"/>
  <c r="N81" i="10"/>
  <c r="O81" i="10"/>
  <c r="G81" i="17"/>
  <c r="M81" i="17"/>
  <c r="AI94" i="1"/>
  <c r="J82" i="14"/>
  <c r="S82" i="14"/>
  <c r="J82" i="5"/>
  <c r="S82" i="5"/>
  <c r="H66" i="14"/>
  <c r="H66" i="5"/>
  <c r="Q66" i="5"/>
  <c r="G72" i="14"/>
  <c r="P72" i="14"/>
  <c r="G72" i="5"/>
  <c r="P72" i="5"/>
  <c r="G69" i="14"/>
  <c r="G69" i="5"/>
  <c r="I69" i="5"/>
  <c r="R69" i="5"/>
  <c r="I69" i="14"/>
  <c r="R69" i="14"/>
  <c r="H73" i="14"/>
  <c r="H73" i="5"/>
  <c r="AB94" i="1"/>
  <c r="G82" i="17"/>
  <c r="M82" i="17"/>
  <c r="G82" i="10"/>
  <c r="M82" i="10"/>
  <c r="N82" i="10"/>
  <c r="O82" i="10"/>
  <c r="I9" i="11"/>
  <c r="J9" i="11"/>
  <c r="O62" i="10"/>
  <c r="AI88" i="1"/>
  <c r="J76" i="14"/>
  <c r="S76" i="14"/>
  <c r="J76" i="5"/>
  <c r="S76" i="5"/>
  <c r="AI97" i="1"/>
  <c r="J85" i="14"/>
  <c r="S85" i="14"/>
  <c r="J85" i="5"/>
  <c r="S85" i="5"/>
  <c r="AI93" i="1"/>
  <c r="J81" i="14"/>
  <c r="S81" i="14"/>
  <c r="J81" i="5"/>
  <c r="S81" i="5"/>
  <c r="H65" i="14"/>
  <c r="H65" i="5"/>
  <c r="G66" i="14"/>
  <c r="P66" i="14"/>
  <c r="G66" i="5"/>
  <c r="P66" i="5"/>
  <c r="F7" i="14"/>
  <c r="O7" i="14"/>
  <c r="F7" i="5"/>
  <c r="O7" i="5"/>
  <c r="H63" i="14"/>
  <c r="Q63" i="14"/>
  <c r="H63" i="5"/>
  <c r="Q63" i="5"/>
  <c r="I68" i="14"/>
  <c r="R68" i="14"/>
  <c r="I68" i="5"/>
  <c r="R68" i="5"/>
  <c r="I71" i="14"/>
  <c r="R71" i="14"/>
  <c r="I71" i="5"/>
  <c r="R71" i="5"/>
  <c r="G67" i="14"/>
  <c r="G67" i="5"/>
  <c r="I63" i="14"/>
  <c r="R63" i="14"/>
  <c r="I63" i="5"/>
  <c r="R63" i="5"/>
  <c r="G68" i="14"/>
  <c r="G68" i="5"/>
  <c r="I66" i="14"/>
  <c r="R66" i="14"/>
  <c r="I66" i="5"/>
  <c r="R66" i="5"/>
  <c r="H70" i="14"/>
  <c r="H70" i="5"/>
  <c r="Q70" i="5"/>
  <c r="I65" i="14"/>
  <c r="R65" i="14"/>
  <c r="I65" i="5"/>
  <c r="R65" i="5"/>
  <c r="I72" i="14"/>
  <c r="R72" i="14"/>
  <c r="I72" i="5"/>
  <c r="R72" i="5"/>
  <c r="I67" i="14"/>
  <c r="R67" i="14"/>
  <c r="I67" i="5"/>
  <c r="R67" i="5"/>
  <c r="G70" i="14"/>
  <c r="G70" i="5"/>
  <c r="P70" i="5"/>
  <c r="H64" i="14"/>
  <c r="Q64" i="14"/>
  <c r="H64" i="5"/>
  <c r="Q64" i="5"/>
  <c r="G73" i="14"/>
  <c r="G73" i="5"/>
  <c r="H69" i="14"/>
  <c r="Q69" i="14"/>
  <c r="H69" i="5"/>
  <c r="Q69" i="5"/>
  <c r="I73" i="14"/>
  <c r="R73" i="14"/>
  <c r="I73" i="5"/>
  <c r="R73" i="5"/>
  <c r="G65" i="14"/>
  <c r="P65" i="14"/>
  <c r="G65" i="5"/>
  <c r="P65" i="5"/>
  <c r="H67" i="14"/>
  <c r="H67" i="5"/>
  <c r="I64" i="14"/>
  <c r="R64" i="14"/>
  <c r="I64" i="5"/>
  <c r="R64" i="5"/>
  <c r="AB91" i="1"/>
  <c r="G79" i="17"/>
  <c r="M79" i="17"/>
  <c r="G79" i="10"/>
  <c r="M79" i="10"/>
  <c r="N79" i="10"/>
  <c r="O79" i="10"/>
  <c r="AI92" i="1"/>
  <c r="J80" i="14"/>
  <c r="S80" i="14"/>
  <c r="J80" i="5"/>
  <c r="S80" i="5"/>
  <c r="AI89" i="1"/>
  <c r="J77" i="14"/>
  <c r="S77" i="14"/>
  <c r="J77" i="5"/>
  <c r="S77" i="5"/>
  <c r="AB97" i="1"/>
  <c r="G85" i="17"/>
  <c r="M85" i="17"/>
  <c r="G85" i="10"/>
  <c r="M85" i="10"/>
  <c r="N85" i="10"/>
  <c r="O85" i="10"/>
  <c r="AI95" i="1"/>
  <c r="J83" i="14"/>
  <c r="S83" i="14"/>
  <c r="J83" i="5"/>
  <c r="S83" i="5"/>
  <c r="AB95" i="1"/>
  <c r="G83" i="10"/>
  <c r="M83" i="10"/>
  <c r="N83" i="10"/>
  <c r="O83" i="10"/>
  <c r="G83" i="17"/>
  <c r="M83" i="17"/>
  <c r="AI96" i="1"/>
  <c r="J84" i="14"/>
  <c r="S84" i="14"/>
  <c r="J84" i="5"/>
  <c r="S84" i="5"/>
  <c r="G63" i="5"/>
  <c r="P63" i="5"/>
  <c r="G63" i="14"/>
  <c r="P63" i="14"/>
  <c r="H72" i="14"/>
  <c r="Q72" i="14"/>
  <c r="H72" i="5"/>
  <c r="I74" i="14"/>
  <c r="R74" i="14"/>
  <c r="I74" i="5"/>
  <c r="R74" i="5"/>
  <c r="I70" i="14"/>
  <c r="R70" i="14"/>
  <c r="I70" i="5"/>
  <c r="R70" i="5"/>
  <c r="H68" i="14"/>
  <c r="Q68" i="14"/>
  <c r="H68" i="5"/>
  <c r="Q68" i="5"/>
  <c r="G64" i="14"/>
  <c r="P64" i="14"/>
  <c r="G64" i="5"/>
  <c r="H71" i="14"/>
  <c r="Q71" i="14"/>
  <c r="H71" i="5"/>
  <c r="Q71" i="5"/>
  <c r="H62" i="14"/>
  <c r="Q62" i="14"/>
  <c r="H62" i="5"/>
  <c r="G71" i="5"/>
  <c r="P71" i="5"/>
  <c r="G71" i="14"/>
  <c r="P71" i="14"/>
  <c r="G74" i="14"/>
  <c r="P74" i="14"/>
  <c r="G74" i="5"/>
  <c r="AI87" i="1"/>
  <c r="J75" i="14"/>
  <c r="S75" i="14"/>
  <c r="J75" i="5"/>
  <c r="S75" i="5"/>
  <c r="AB87" i="1"/>
  <c r="G75" i="10"/>
  <c r="M75" i="10"/>
  <c r="N75" i="10"/>
  <c r="O75" i="10"/>
  <c r="G75" i="17"/>
  <c r="M75" i="17"/>
  <c r="AB89" i="1"/>
  <c r="G77" i="17"/>
  <c r="M77" i="17"/>
  <c r="G77" i="10"/>
  <c r="M77" i="10"/>
  <c r="N77" i="10"/>
  <c r="O77" i="10"/>
  <c r="AB86" i="1"/>
  <c r="G74" i="17"/>
  <c r="M74" i="17"/>
  <c r="G74" i="10"/>
  <c r="M74" i="10"/>
  <c r="N74" i="10"/>
  <c r="AI86" i="1"/>
  <c r="J74" i="14"/>
  <c r="S74" i="14"/>
  <c r="J74" i="5"/>
  <c r="S74" i="5"/>
  <c r="AI91" i="1"/>
  <c r="J79" i="14"/>
  <c r="S79" i="14"/>
  <c r="J79" i="5"/>
  <c r="S79" i="5"/>
  <c r="AB92" i="1"/>
  <c r="G80" i="17"/>
  <c r="M80" i="17"/>
  <c r="G80" i="10"/>
  <c r="M80" i="10"/>
  <c r="N80" i="10"/>
  <c r="O80" i="10"/>
  <c r="AB90" i="1"/>
  <c r="G78" i="10"/>
  <c r="M78" i="10"/>
  <c r="N78" i="10"/>
  <c r="O78" i="10"/>
  <c r="G78" i="17"/>
  <c r="M78" i="17"/>
  <c r="T6" i="5"/>
  <c r="U6" i="5"/>
  <c r="K6" i="18"/>
  <c r="L6" i="18"/>
  <c r="K89" i="17"/>
  <c r="E101" i="17"/>
  <c r="K91" i="17"/>
  <c r="E103" i="17"/>
  <c r="K95" i="17"/>
  <c r="E107" i="17"/>
  <c r="K90" i="17"/>
  <c r="E102" i="17"/>
  <c r="K87" i="17"/>
  <c r="E99" i="17"/>
  <c r="N72" i="17"/>
  <c r="D94" i="17"/>
  <c r="J82" i="17"/>
  <c r="K80" i="17"/>
  <c r="E92" i="17"/>
  <c r="J81" i="17"/>
  <c r="D93" i="17"/>
  <c r="E86" i="17"/>
  <c r="K74" i="17"/>
  <c r="J62" i="17"/>
  <c r="N62" i="17"/>
  <c r="D74" i="17"/>
  <c r="N70" i="17"/>
  <c r="E94" i="17"/>
  <c r="K82" i="17"/>
  <c r="N73" i="17"/>
  <c r="E93" i="17"/>
  <c r="K81" i="17"/>
  <c r="N69" i="17"/>
  <c r="J84" i="17"/>
  <c r="D96" i="17"/>
  <c r="J76" i="17"/>
  <c r="D88" i="17"/>
  <c r="J85" i="17"/>
  <c r="D97" i="17"/>
  <c r="D91" i="17"/>
  <c r="J79" i="17"/>
  <c r="N79" i="17"/>
  <c r="J44" i="17"/>
  <c r="N44" i="17"/>
  <c r="D56" i="17"/>
  <c r="K76" i="17"/>
  <c r="E88" i="17"/>
  <c r="J77" i="17"/>
  <c r="N77" i="17"/>
  <c r="D89" i="17"/>
  <c r="N64" i="17"/>
  <c r="K84" i="17"/>
  <c r="E96" i="17"/>
  <c r="D87" i="17"/>
  <c r="J75" i="17"/>
  <c r="J78" i="17"/>
  <c r="N78" i="17"/>
  <c r="D90" i="17"/>
  <c r="E97" i="17"/>
  <c r="K85" i="17"/>
  <c r="D95" i="17"/>
  <c r="J83" i="17"/>
  <c r="Y8" i="1"/>
  <c r="T7" i="5"/>
  <c r="AA81" i="1"/>
  <c r="AA79" i="1"/>
  <c r="Q67" i="14"/>
  <c r="Q67" i="5"/>
  <c r="Z80" i="1"/>
  <c r="P68" i="14"/>
  <c r="P68" i="5"/>
  <c r="AA78" i="1"/>
  <c r="Q66" i="14"/>
  <c r="AD78" i="1"/>
  <c r="AA82" i="1"/>
  <c r="Q70" i="14"/>
  <c r="AA80" i="1"/>
  <c r="Z76" i="1"/>
  <c r="P64" i="5"/>
  <c r="AA83" i="1"/>
  <c r="AA74" i="1"/>
  <c r="Q62" i="5"/>
  <c r="Z83" i="1"/>
  <c r="Z86" i="1"/>
  <c r="P74" i="5"/>
  <c r="AA77" i="1"/>
  <c r="Q65" i="14"/>
  <c r="Q65" i="5"/>
  <c r="Z78" i="1"/>
  <c r="Z85" i="1"/>
  <c r="P73" i="14"/>
  <c r="P73" i="5"/>
  <c r="Z77" i="1"/>
  <c r="AD84" i="1"/>
  <c r="AD79" i="1"/>
  <c r="Z82" i="1"/>
  <c r="P70" i="14"/>
  <c r="AA76" i="1"/>
  <c r="AD80" i="1"/>
  <c r="AD83" i="1"/>
  <c r="Z79" i="1"/>
  <c r="P67" i="14"/>
  <c r="P67" i="5"/>
  <c r="AD75" i="1"/>
  <c r="Z75" i="1"/>
  <c r="AA75" i="1"/>
  <c r="AD85" i="1"/>
  <c r="AA84" i="1"/>
  <c r="Q72" i="5"/>
  <c r="AD86" i="1"/>
  <c r="AD82" i="1"/>
  <c r="Z84" i="1"/>
  <c r="AD77" i="1"/>
  <c r="Z81" i="1"/>
  <c r="P69" i="14"/>
  <c r="P69" i="5"/>
  <c r="AD81" i="1"/>
  <c r="AA85" i="1"/>
  <c r="Q73" i="14"/>
  <c r="Q73" i="5"/>
  <c r="AD76" i="1"/>
  <c r="N75" i="17"/>
  <c r="N83" i="17"/>
  <c r="I81" i="14"/>
  <c r="R81" i="14"/>
  <c r="I81" i="5"/>
  <c r="R81" i="5"/>
  <c r="H75" i="14"/>
  <c r="H75" i="5"/>
  <c r="I79" i="14"/>
  <c r="R79" i="14"/>
  <c r="I79" i="5"/>
  <c r="R79" i="5"/>
  <c r="G78" i="14"/>
  <c r="G78" i="5"/>
  <c r="H74" i="14"/>
  <c r="Q74" i="14"/>
  <c r="H74" i="5"/>
  <c r="Q74" i="5"/>
  <c r="H82" i="5"/>
  <c r="H82" i="14"/>
  <c r="H79" i="14"/>
  <c r="Q79" i="14"/>
  <c r="H79" i="5"/>
  <c r="Q79" i="5"/>
  <c r="G90" i="10"/>
  <c r="M90" i="10"/>
  <c r="N90" i="10"/>
  <c r="O90" i="10"/>
  <c r="G90" i="17"/>
  <c r="G86" i="17"/>
  <c r="G86" i="10"/>
  <c r="M86" i="10"/>
  <c r="N86" i="10"/>
  <c r="G89" i="17"/>
  <c r="G89" i="10"/>
  <c r="M89" i="10"/>
  <c r="N89" i="10"/>
  <c r="O89" i="10"/>
  <c r="G95" i="10"/>
  <c r="M95" i="10"/>
  <c r="N95" i="10"/>
  <c r="O95" i="10"/>
  <c r="G95" i="17"/>
  <c r="J92" i="14"/>
  <c r="J92" i="5"/>
  <c r="S92" i="5"/>
  <c r="J88" i="5"/>
  <c r="S88" i="5"/>
  <c r="J88" i="14"/>
  <c r="G96" i="17"/>
  <c r="G96" i="10"/>
  <c r="M96" i="10"/>
  <c r="N96" i="10"/>
  <c r="O96" i="10"/>
  <c r="I82" i="14"/>
  <c r="R82" i="14"/>
  <c r="I82" i="5"/>
  <c r="R82" i="5"/>
  <c r="I83" i="14"/>
  <c r="R83" i="14"/>
  <c r="I83" i="5"/>
  <c r="R83" i="5"/>
  <c r="H85" i="14"/>
  <c r="Q85" i="14"/>
  <c r="H85" i="5"/>
  <c r="Q85" i="5"/>
  <c r="G84" i="14"/>
  <c r="G84" i="5"/>
  <c r="I85" i="14"/>
  <c r="R85" i="14"/>
  <c r="I85" i="5"/>
  <c r="R85" i="5"/>
  <c r="G79" i="5"/>
  <c r="G79" i="14"/>
  <c r="G82" i="14"/>
  <c r="P82" i="14"/>
  <c r="G82" i="5"/>
  <c r="P82" i="5"/>
  <c r="G85" i="14"/>
  <c r="G85" i="5"/>
  <c r="G83" i="14"/>
  <c r="P83" i="14"/>
  <c r="G83" i="5"/>
  <c r="P83" i="5"/>
  <c r="H80" i="14"/>
  <c r="H80" i="5"/>
  <c r="G80" i="14"/>
  <c r="P80" i="14"/>
  <c r="G80" i="5"/>
  <c r="P80" i="5"/>
  <c r="J86" i="14"/>
  <c r="J86" i="5"/>
  <c r="S86" i="5"/>
  <c r="J96" i="14"/>
  <c r="J96" i="5"/>
  <c r="S96" i="5"/>
  <c r="J89" i="14"/>
  <c r="J89" i="5"/>
  <c r="S89" i="5"/>
  <c r="J97" i="14"/>
  <c r="J97" i="5"/>
  <c r="S97" i="5"/>
  <c r="G94" i="17"/>
  <c r="G94" i="10"/>
  <c r="M94" i="10"/>
  <c r="N94" i="10"/>
  <c r="O94" i="10"/>
  <c r="G93" i="10"/>
  <c r="M93" i="10"/>
  <c r="N93" i="10"/>
  <c r="O93" i="10"/>
  <c r="G93" i="17"/>
  <c r="I76" i="14"/>
  <c r="R76" i="14"/>
  <c r="I76" i="5"/>
  <c r="R76" i="5"/>
  <c r="I75" i="14"/>
  <c r="R75" i="14"/>
  <c r="I75" i="5"/>
  <c r="R75" i="5"/>
  <c r="H76" i="14"/>
  <c r="H76" i="5"/>
  <c r="G77" i="14"/>
  <c r="P77" i="14"/>
  <c r="G77" i="5"/>
  <c r="P77" i="5"/>
  <c r="G86" i="14"/>
  <c r="G98" i="14"/>
  <c r="G86" i="5"/>
  <c r="G76" i="14"/>
  <c r="G76" i="5"/>
  <c r="P76" i="5"/>
  <c r="H78" i="14"/>
  <c r="H78" i="5"/>
  <c r="F8" i="14"/>
  <c r="O8" i="14"/>
  <c r="F8" i="5"/>
  <c r="O8" i="5"/>
  <c r="J91" i="14"/>
  <c r="J91" i="5"/>
  <c r="S91" i="5"/>
  <c r="I10" i="11"/>
  <c r="J10" i="11"/>
  <c r="O74" i="10"/>
  <c r="J87" i="14"/>
  <c r="J87" i="5"/>
  <c r="S87" i="5"/>
  <c r="G97" i="17"/>
  <c r="G97" i="10"/>
  <c r="M97" i="10"/>
  <c r="N97" i="10"/>
  <c r="O97" i="10"/>
  <c r="J93" i="14"/>
  <c r="J93" i="5"/>
  <c r="S93" i="5"/>
  <c r="J94" i="14"/>
  <c r="J94" i="5"/>
  <c r="S94" i="5"/>
  <c r="G88" i="10"/>
  <c r="M88" i="10"/>
  <c r="N88" i="10"/>
  <c r="O88" i="10"/>
  <c r="G88" i="17"/>
  <c r="I77" i="14"/>
  <c r="R77" i="14"/>
  <c r="I77" i="5"/>
  <c r="R77" i="5"/>
  <c r="H84" i="14"/>
  <c r="H84" i="5"/>
  <c r="G81" i="14"/>
  <c r="P81" i="14"/>
  <c r="G81" i="5"/>
  <c r="I86" i="14"/>
  <c r="I86" i="5"/>
  <c r="R86" i="5"/>
  <c r="G75" i="14"/>
  <c r="P75" i="14"/>
  <c r="G75" i="5"/>
  <c r="P75" i="5"/>
  <c r="I80" i="14"/>
  <c r="R80" i="14"/>
  <c r="I80" i="5"/>
  <c r="R80" i="5"/>
  <c r="I84" i="14"/>
  <c r="R84" i="14"/>
  <c r="I84" i="5"/>
  <c r="R84" i="5"/>
  <c r="H77" i="14"/>
  <c r="H77" i="5"/>
  <c r="H83" i="14"/>
  <c r="Q83" i="14"/>
  <c r="H83" i="5"/>
  <c r="Q83" i="5"/>
  <c r="I78" i="14"/>
  <c r="R78" i="14"/>
  <c r="I78" i="5"/>
  <c r="R78" i="5"/>
  <c r="H81" i="14"/>
  <c r="Q81" i="14"/>
  <c r="H81" i="5"/>
  <c r="Q81" i="5"/>
  <c r="G92" i="17"/>
  <c r="G92" i="10"/>
  <c r="M92" i="10"/>
  <c r="N92" i="10"/>
  <c r="O92" i="10"/>
  <c r="G87" i="10"/>
  <c r="M87" i="10"/>
  <c r="N87" i="10"/>
  <c r="O87" i="10"/>
  <c r="G87" i="17"/>
  <c r="J95" i="14"/>
  <c r="J95" i="5"/>
  <c r="S95" i="5"/>
  <c r="G91" i="17"/>
  <c r="G91" i="10"/>
  <c r="M91" i="10"/>
  <c r="N91" i="10"/>
  <c r="O91" i="10"/>
  <c r="J90" i="14"/>
  <c r="J90" i="5"/>
  <c r="S90" i="5"/>
  <c r="E114" i="17"/>
  <c r="K114" i="17"/>
  <c r="K102" i="17"/>
  <c r="E115" i="17"/>
  <c r="K115" i="17"/>
  <c r="K103" i="17"/>
  <c r="E111" i="17"/>
  <c r="K111" i="17"/>
  <c r="K99" i="17"/>
  <c r="E119" i="17"/>
  <c r="K119" i="17"/>
  <c r="K107" i="17"/>
  <c r="E113" i="17"/>
  <c r="K113" i="17"/>
  <c r="K101" i="17"/>
  <c r="J95" i="17"/>
  <c r="D107" i="17"/>
  <c r="K88" i="17"/>
  <c r="E100" i="17"/>
  <c r="J88" i="17"/>
  <c r="D100" i="17"/>
  <c r="J94" i="17"/>
  <c r="D106" i="17"/>
  <c r="J91" i="17"/>
  <c r="D103" i="17"/>
  <c r="K94" i="17"/>
  <c r="E106" i="17"/>
  <c r="K92" i="17"/>
  <c r="E104" i="17"/>
  <c r="K97" i="17"/>
  <c r="E109" i="17"/>
  <c r="J87" i="17"/>
  <c r="D99" i="17"/>
  <c r="J89" i="17"/>
  <c r="D101" i="17"/>
  <c r="J97" i="17"/>
  <c r="D109" i="17"/>
  <c r="J96" i="17"/>
  <c r="D108" i="17"/>
  <c r="K93" i="17"/>
  <c r="E105" i="17"/>
  <c r="K86" i="17"/>
  <c r="E98" i="17"/>
  <c r="J90" i="17"/>
  <c r="D102" i="17"/>
  <c r="K96" i="17"/>
  <c r="E108" i="17"/>
  <c r="J93" i="17"/>
  <c r="D105" i="17"/>
  <c r="N85" i="17"/>
  <c r="N84" i="17"/>
  <c r="D86" i="17"/>
  <c r="J74" i="17"/>
  <c r="N74" i="17"/>
  <c r="N82" i="17"/>
  <c r="N81" i="17"/>
  <c r="J56" i="17"/>
  <c r="N56" i="17"/>
  <c r="K7" i="18"/>
  <c r="L7" i="18"/>
  <c r="D68" i="17"/>
  <c r="N76" i="17"/>
  <c r="U7" i="5"/>
  <c r="Z93" i="1"/>
  <c r="P81" i="5"/>
  <c r="Z87" i="1"/>
  <c r="AD92" i="1"/>
  <c r="AD96" i="1"/>
  <c r="Z89" i="1"/>
  <c r="P86" i="14"/>
  <c r="P86" i="5"/>
  <c r="Z88" i="1"/>
  <c r="P76" i="14"/>
  <c r="AA93" i="1"/>
  <c r="AD93" i="1"/>
  <c r="AD94" i="1"/>
  <c r="AD97" i="1"/>
  <c r="AD95" i="1"/>
  <c r="AD91" i="1"/>
  <c r="AA89" i="1"/>
  <c r="Q77" i="14"/>
  <c r="Q77" i="5"/>
  <c r="AA95" i="1"/>
  <c r="AD90" i="1"/>
  <c r="Z92" i="1"/>
  <c r="AA91" i="1"/>
  <c r="AD88" i="1"/>
  <c r="AA87" i="1"/>
  <c r="Q75" i="14"/>
  <c r="Q75" i="5"/>
  <c r="AA97" i="1"/>
  <c r="Z96" i="1"/>
  <c r="P84" i="14"/>
  <c r="P84" i="5"/>
  <c r="Z91" i="1"/>
  <c r="P79" i="14"/>
  <c r="P79" i="5"/>
  <c r="Z94" i="1"/>
  <c r="Z90" i="1"/>
  <c r="P78" i="14"/>
  <c r="P78" i="5"/>
  <c r="AA86" i="1"/>
  <c r="AA94" i="1"/>
  <c r="Q82" i="14"/>
  <c r="Q82" i="5"/>
  <c r="AA90" i="1"/>
  <c r="Q78" i="14"/>
  <c r="Q78" i="5"/>
  <c r="AD89" i="1"/>
  <c r="AA96" i="1"/>
  <c r="Q84" i="14"/>
  <c r="Q84" i="5"/>
  <c r="AD87" i="1"/>
  <c r="AA88" i="1"/>
  <c r="Q76" i="14"/>
  <c r="Q76" i="5"/>
  <c r="Z97" i="1"/>
  <c r="P85" i="14"/>
  <c r="P85" i="5"/>
  <c r="Z95" i="1"/>
  <c r="AA92" i="1"/>
  <c r="Q80" i="14"/>
  <c r="Q80" i="5"/>
  <c r="Y9" i="1"/>
  <c r="I98" i="14"/>
  <c r="R98" i="14"/>
  <c r="R86" i="14"/>
  <c r="I11" i="11"/>
  <c r="J11" i="11"/>
  <c r="J13" i="11"/>
  <c r="G103" i="17"/>
  <c r="M91" i="17"/>
  <c r="N91" i="17"/>
  <c r="J106" i="14"/>
  <c r="S94" i="14"/>
  <c r="G109" i="17"/>
  <c r="M97" i="17"/>
  <c r="F9" i="14"/>
  <c r="O9" i="14"/>
  <c r="F9" i="5"/>
  <c r="O9" i="5"/>
  <c r="H88" i="14"/>
  <c r="H100" i="14"/>
  <c r="H88" i="5"/>
  <c r="H90" i="14"/>
  <c r="H102" i="14"/>
  <c r="H90" i="5"/>
  <c r="Q90" i="5"/>
  <c r="G94" i="14"/>
  <c r="G106" i="14"/>
  <c r="G94" i="5"/>
  <c r="H87" i="14"/>
  <c r="H99" i="14"/>
  <c r="H87" i="5"/>
  <c r="Q87" i="5"/>
  <c r="I90" i="14"/>
  <c r="I90" i="5"/>
  <c r="R90" i="5"/>
  <c r="I95" i="14"/>
  <c r="R95" i="14"/>
  <c r="I95" i="5"/>
  <c r="R95" i="5"/>
  <c r="H93" i="14"/>
  <c r="H105" i="14"/>
  <c r="H93" i="5"/>
  <c r="G89" i="14"/>
  <c r="G101" i="14"/>
  <c r="G89" i="5"/>
  <c r="P89" i="5"/>
  <c r="M88" i="17"/>
  <c r="N88" i="17"/>
  <c r="G100" i="17"/>
  <c r="M90" i="17"/>
  <c r="N90" i="17"/>
  <c r="G102" i="17"/>
  <c r="H92" i="14"/>
  <c r="H104" i="14"/>
  <c r="H92" i="5"/>
  <c r="I87" i="14"/>
  <c r="I87" i="5"/>
  <c r="R87" i="5"/>
  <c r="H94" i="14"/>
  <c r="H106" i="14"/>
  <c r="H94" i="5"/>
  <c r="I93" i="14"/>
  <c r="I93" i="5"/>
  <c r="R93" i="5"/>
  <c r="G87" i="14"/>
  <c r="G99" i="14"/>
  <c r="G87" i="5"/>
  <c r="J102" i="14"/>
  <c r="S90" i="14"/>
  <c r="S95" i="14"/>
  <c r="J107" i="14"/>
  <c r="M92" i="17"/>
  <c r="G104" i="17"/>
  <c r="S93" i="14"/>
  <c r="J105" i="14"/>
  <c r="S87" i="14"/>
  <c r="J99" i="14"/>
  <c r="S91" i="14"/>
  <c r="J103" i="14"/>
  <c r="G110" i="14"/>
  <c r="P110" i="14"/>
  <c r="P98" i="14"/>
  <c r="M94" i="17"/>
  <c r="N94" i="17"/>
  <c r="G106" i="17"/>
  <c r="J101" i="14"/>
  <c r="S89" i="14"/>
  <c r="J98" i="14"/>
  <c r="S86" i="14"/>
  <c r="M96" i="17"/>
  <c r="N96" i="17"/>
  <c r="G108" i="17"/>
  <c r="J104" i="14"/>
  <c r="S92" i="14"/>
  <c r="G101" i="17"/>
  <c r="M89" i="17"/>
  <c r="N89" i="17"/>
  <c r="I97" i="14"/>
  <c r="I97" i="5"/>
  <c r="R97" i="5"/>
  <c r="G88" i="14"/>
  <c r="G100" i="14"/>
  <c r="G88" i="5"/>
  <c r="P88" i="5"/>
  <c r="I96" i="14"/>
  <c r="I96" i="5"/>
  <c r="R96" i="5"/>
  <c r="G97" i="14"/>
  <c r="G109" i="14"/>
  <c r="G97" i="5"/>
  <c r="P97" i="5"/>
  <c r="I89" i="14"/>
  <c r="I89" i="5"/>
  <c r="R89" i="5"/>
  <c r="G90" i="14"/>
  <c r="G102" i="14"/>
  <c r="G90" i="5"/>
  <c r="P90" i="5"/>
  <c r="H97" i="14"/>
  <c r="H109" i="14"/>
  <c r="H97" i="5"/>
  <c r="G92" i="14"/>
  <c r="G104" i="14"/>
  <c r="G92" i="5"/>
  <c r="I91" i="14"/>
  <c r="I91" i="5"/>
  <c r="R91" i="5"/>
  <c r="G95" i="5"/>
  <c r="P95" i="5"/>
  <c r="G95" i="14"/>
  <c r="G107" i="14"/>
  <c r="H96" i="14"/>
  <c r="H108" i="14"/>
  <c r="H96" i="5"/>
  <c r="H86" i="14"/>
  <c r="H98" i="14"/>
  <c r="H86" i="5"/>
  <c r="Q86" i="5"/>
  <c r="G96" i="14"/>
  <c r="G108" i="14"/>
  <c r="G96" i="5"/>
  <c r="H91" i="14"/>
  <c r="H103" i="14"/>
  <c r="H91" i="5"/>
  <c r="Q91" i="5"/>
  <c r="H89" i="14"/>
  <c r="H101" i="14"/>
  <c r="H89" i="5"/>
  <c r="I94" i="14"/>
  <c r="I94" i="5"/>
  <c r="R94" i="5"/>
  <c r="I92" i="14"/>
  <c r="I92" i="5"/>
  <c r="R92" i="5"/>
  <c r="G93" i="14"/>
  <c r="G105" i="14"/>
  <c r="G93" i="5"/>
  <c r="P93" i="5"/>
  <c r="G99" i="17"/>
  <c r="M87" i="17"/>
  <c r="N87" i="17"/>
  <c r="G105" i="17"/>
  <c r="M93" i="17"/>
  <c r="N93" i="17"/>
  <c r="J100" i="14"/>
  <c r="S88" i="14"/>
  <c r="G107" i="17"/>
  <c r="M95" i="17"/>
  <c r="N95" i="17"/>
  <c r="O86" i="10"/>
  <c r="O98" i="10"/>
  <c r="J14" i="11"/>
  <c r="G91" i="14"/>
  <c r="G103" i="14"/>
  <c r="G91" i="5"/>
  <c r="P91" i="5"/>
  <c r="I88" i="14"/>
  <c r="I88" i="5"/>
  <c r="R88" i="5"/>
  <c r="H95" i="14"/>
  <c r="H107" i="14"/>
  <c r="H95" i="5"/>
  <c r="Q95" i="5"/>
  <c r="J109" i="14"/>
  <c r="S97" i="14"/>
  <c r="J108" i="14"/>
  <c r="S96" i="14"/>
  <c r="M86" i="17"/>
  <c r="G98" i="17"/>
  <c r="T8" i="5"/>
  <c r="U8" i="5"/>
  <c r="K8" i="18"/>
  <c r="L8" i="18"/>
  <c r="N97" i="17"/>
  <c r="D114" i="17"/>
  <c r="J114" i="17"/>
  <c r="J102" i="17"/>
  <c r="D121" i="17"/>
  <c r="J109" i="17"/>
  <c r="E116" i="17"/>
  <c r="K116" i="17"/>
  <c r="K104" i="17"/>
  <c r="D112" i="17"/>
  <c r="J112" i="17"/>
  <c r="J100" i="17"/>
  <c r="D119" i="17"/>
  <c r="J119" i="17"/>
  <c r="J107" i="17"/>
  <c r="E120" i="17"/>
  <c r="K108" i="17"/>
  <c r="E110" i="17"/>
  <c r="K110" i="17"/>
  <c r="K98" i="17"/>
  <c r="D120" i="17"/>
  <c r="J108" i="17"/>
  <c r="D113" i="17"/>
  <c r="J113" i="17"/>
  <c r="J101" i="17"/>
  <c r="E121" i="17"/>
  <c r="K109" i="17"/>
  <c r="E118" i="17"/>
  <c r="K118" i="17"/>
  <c r="K106" i="17"/>
  <c r="D118" i="17"/>
  <c r="J118" i="17"/>
  <c r="J106" i="17"/>
  <c r="E112" i="17"/>
  <c r="K112" i="17"/>
  <c r="K100" i="17"/>
  <c r="D117" i="17"/>
  <c r="J117" i="17"/>
  <c r="J105" i="17"/>
  <c r="E117" i="17"/>
  <c r="K117" i="17"/>
  <c r="K105" i="17"/>
  <c r="D111" i="17"/>
  <c r="J111" i="17"/>
  <c r="J99" i="17"/>
  <c r="D115" i="17"/>
  <c r="J115" i="17"/>
  <c r="J103" i="17"/>
  <c r="J86" i="17"/>
  <c r="D98" i="17"/>
  <c r="J68" i="17"/>
  <c r="N68" i="17"/>
  <c r="D80" i="17"/>
  <c r="Q92" i="5"/>
  <c r="Q93" i="5"/>
  <c r="P89" i="14"/>
  <c r="P87" i="5"/>
  <c r="P97" i="14"/>
  <c r="P90" i="14"/>
  <c r="Q87" i="14"/>
  <c r="Q91" i="14"/>
  <c r="Q89" i="5"/>
  <c r="P93" i="14"/>
  <c r="Q94" i="5"/>
  <c r="P91" i="14"/>
  <c r="Q97" i="5"/>
  <c r="Y10" i="1"/>
  <c r="Q88" i="5"/>
  <c r="Q90" i="14"/>
  <c r="P94" i="5"/>
  <c r="P96" i="5"/>
  <c r="P92" i="5"/>
  <c r="Q96" i="5"/>
  <c r="Q88" i="14"/>
  <c r="Q97" i="14"/>
  <c r="P87" i="14"/>
  <c r="Q94" i="14"/>
  <c r="Q89" i="14"/>
  <c r="Q93" i="14"/>
  <c r="P95" i="14"/>
  <c r="P94" i="14"/>
  <c r="Q92" i="14"/>
  <c r="N86" i="17"/>
  <c r="I104" i="14"/>
  <c r="R104" i="14"/>
  <c r="R92" i="14"/>
  <c r="I109" i="14"/>
  <c r="R109" i="14"/>
  <c r="R97" i="14"/>
  <c r="I110" i="14"/>
  <c r="R110" i="14"/>
  <c r="I102" i="14"/>
  <c r="R102" i="14"/>
  <c r="R90" i="14"/>
  <c r="I106" i="14"/>
  <c r="R106" i="14"/>
  <c r="R94" i="14"/>
  <c r="I100" i="14"/>
  <c r="R100" i="14"/>
  <c r="R88" i="14"/>
  <c r="I105" i="14"/>
  <c r="R105" i="14"/>
  <c r="R93" i="14"/>
  <c r="I99" i="14"/>
  <c r="R99" i="14"/>
  <c r="R87" i="14"/>
  <c r="I103" i="14"/>
  <c r="R103" i="14"/>
  <c r="R91" i="14"/>
  <c r="I101" i="14"/>
  <c r="R101" i="14"/>
  <c r="R89" i="14"/>
  <c r="I108" i="14"/>
  <c r="R108" i="14"/>
  <c r="R96" i="14"/>
  <c r="I107" i="14"/>
  <c r="R107" i="14"/>
  <c r="K121" i="17"/>
  <c r="J120" i="17"/>
  <c r="K120" i="17"/>
  <c r="J121" i="17"/>
  <c r="F10" i="14"/>
  <c r="O10" i="14"/>
  <c r="F10" i="5"/>
  <c r="O10" i="5"/>
  <c r="J120" i="14"/>
  <c r="S120" i="14"/>
  <c r="S108" i="14"/>
  <c r="G115" i="14"/>
  <c r="P115" i="14"/>
  <c r="P103" i="14"/>
  <c r="G119" i="17"/>
  <c r="M119" i="17"/>
  <c r="N119" i="17"/>
  <c r="M107" i="17"/>
  <c r="N107" i="17"/>
  <c r="G120" i="14"/>
  <c r="P120" i="14"/>
  <c r="P108" i="14"/>
  <c r="Q86" i="14"/>
  <c r="P96" i="14"/>
  <c r="M98" i="17"/>
  <c r="G110" i="17"/>
  <c r="M110" i="17"/>
  <c r="G119" i="14"/>
  <c r="P119" i="14"/>
  <c r="P107" i="14"/>
  <c r="G120" i="17"/>
  <c r="M120" i="17"/>
  <c r="M108" i="17"/>
  <c r="N108" i="17"/>
  <c r="J111" i="14"/>
  <c r="S111" i="14"/>
  <c r="S99" i="14"/>
  <c r="J119" i="14"/>
  <c r="S119" i="14"/>
  <c r="S107" i="14"/>
  <c r="G112" i="17"/>
  <c r="M112" i="17"/>
  <c r="N112" i="17"/>
  <c r="M100" i="17"/>
  <c r="N100" i="17"/>
  <c r="H110" i="14"/>
  <c r="Q110" i="14"/>
  <c r="Q98" i="14"/>
  <c r="G116" i="14"/>
  <c r="P116" i="14"/>
  <c r="P104" i="14"/>
  <c r="G114" i="14"/>
  <c r="P114" i="14"/>
  <c r="P102" i="14"/>
  <c r="G121" i="14"/>
  <c r="P121" i="14"/>
  <c r="P109" i="14"/>
  <c r="G112" i="14"/>
  <c r="P112" i="14"/>
  <c r="P100" i="14"/>
  <c r="J113" i="14"/>
  <c r="S113" i="14"/>
  <c r="S101" i="14"/>
  <c r="G111" i="14"/>
  <c r="P111" i="14"/>
  <c r="P99" i="14"/>
  <c r="H118" i="14"/>
  <c r="Q118" i="14"/>
  <c r="Q106" i="14"/>
  <c r="H116" i="14"/>
  <c r="Q116" i="14"/>
  <c r="Q104" i="14"/>
  <c r="G113" i="14"/>
  <c r="P113" i="14"/>
  <c r="P101" i="14"/>
  <c r="H111" i="14"/>
  <c r="Q111" i="14"/>
  <c r="Q99" i="14"/>
  <c r="H114" i="14"/>
  <c r="Q114" i="14"/>
  <c r="Q102" i="14"/>
  <c r="J118" i="14"/>
  <c r="S118" i="14"/>
  <c r="S106" i="14"/>
  <c r="J121" i="14"/>
  <c r="S121" i="14"/>
  <c r="S109" i="14"/>
  <c r="J112" i="14"/>
  <c r="S112" i="14"/>
  <c r="S100" i="14"/>
  <c r="G117" i="14"/>
  <c r="P117" i="14"/>
  <c r="P105" i="14"/>
  <c r="H115" i="14"/>
  <c r="Q115" i="14"/>
  <c r="Q103" i="14"/>
  <c r="M101" i="17"/>
  <c r="N101" i="17"/>
  <c r="G113" i="17"/>
  <c r="M113" i="17"/>
  <c r="N113" i="17"/>
  <c r="P88" i="14"/>
  <c r="Q95" i="14"/>
  <c r="Q96" i="14"/>
  <c r="P92" i="14"/>
  <c r="M99" i="17"/>
  <c r="G111" i="17"/>
  <c r="M111" i="17"/>
  <c r="N111" i="17"/>
  <c r="G118" i="17"/>
  <c r="M118" i="17"/>
  <c r="N118" i="17"/>
  <c r="M106" i="17"/>
  <c r="N106" i="17"/>
  <c r="J115" i="14"/>
  <c r="S115" i="14"/>
  <c r="S103" i="14"/>
  <c r="J117" i="14"/>
  <c r="S117" i="14"/>
  <c r="S105" i="14"/>
  <c r="G116" i="17"/>
  <c r="M116" i="17"/>
  <c r="M104" i="17"/>
  <c r="M102" i="17"/>
  <c r="N102" i="17"/>
  <c r="G114" i="17"/>
  <c r="M114" i="17"/>
  <c r="N114" i="17"/>
  <c r="N99" i="17"/>
  <c r="H119" i="14"/>
  <c r="Q119" i="14"/>
  <c r="Q107" i="14"/>
  <c r="G117" i="17"/>
  <c r="M117" i="17"/>
  <c r="N117" i="17"/>
  <c r="M105" i="17"/>
  <c r="N105" i="17"/>
  <c r="H113" i="14"/>
  <c r="Q113" i="14"/>
  <c r="Q101" i="14"/>
  <c r="H120" i="14"/>
  <c r="Q120" i="14"/>
  <c r="Q108" i="14"/>
  <c r="I115" i="14"/>
  <c r="R115" i="14"/>
  <c r="H121" i="14"/>
  <c r="Q121" i="14"/>
  <c r="Q109" i="14"/>
  <c r="I121" i="14"/>
  <c r="R121" i="14"/>
  <c r="J116" i="14"/>
  <c r="S116" i="14"/>
  <c r="S104" i="14"/>
  <c r="S98" i="14"/>
  <c r="J110" i="14"/>
  <c r="S110" i="14"/>
  <c r="J114" i="14"/>
  <c r="S114" i="14"/>
  <c r="S102" i="14"/>
  <c r="H117" i="14"/>
  <c r="Q117" i="14"/>
  <c r="Q105" i="14"/>
  <c r="G118" i="14"/>
  <c r="P118" i="14"/>
  <c r="P106" i="14"/>
  <c r="H112" i="14"/>
  <c r="Q112" i="14"/>
  <c r="Q100" i="14"/>
  <c r="M109" i="17"/>
  <c r="N109" i="17"/>
  <c r="G121" i="17"/>
  <c r="M121" i="17"/>
  <c r="G115" i="17"/>
  <c r="M115" i="17"/>
  <c r="N115" i="17"/>
  <c r="M103" i="17"/>
  <c r="N103" i="17"/>
  <c r="T9" i="5"/>
  <c r="U9" i="5"/>
  <c r="K9" i="18"/>
  <c r="L9" i="18"/>
  <c r="D110" i="17"/>
  <c r="J110" i="17"/>
  <c r="J98" i="17"/>
  <c r="N98" i="17"/>
  <c r="J80" i="17"/>
  <c r="N80" i="17"/>
  <c r="D92" i="17"/>
  <c r="Y11" i="1"/>
  <c r="I116" i="14"/>
  <c r="R116" i="14"/>
  <c r="I117" i="14"/>
  <c r="R117" i="14"/>
  <c r="I120" i="14"/>
  <c r="R120" i="14"/>
  <c r="N110" i="17"/>
  <c r="I118" i="14"/>
  <c r="R118" i="14"/>
  <c r="I113" i="14"/>
  <c r="R113" i="14"/>
  <c r="I112" i="14"/>
  <c r="R112" i="14"/>
  <c r="I111" i="14"/>
  <c r="R111" i="14"/>
  <c r="I114" i="14"/>
  <c r="R114" i="14"/>
  <c r="I119" i="14"/>
  <c r="R119" i="14"/>
  <c r="F11" i="14"/>
  <c r="O11" i="14"/>
  <c r="F11" i="5"/>
  <c r="O11" i="5"/>
  <c r="T11" i="5"/>
  <c r="U11" i="5"/>
  <c r="Y12" i="1"/>
  <c r="N120" i="17"/>
  <c r="N121" i="17"/>
  <c r="T10" i="5"/>
  <c r="U10" i="5"/>
  <c r="K10" i="18"/>
  <c r="L10" i="18"/>
  <c r="J92" i="17"/>
  <c r="N92" i="17"/>
  <c r="D104" i="17"/>
  <c r="K11" i="18"/>
  <c r="D116" i="17"/>
  <c r="J104" i="17"/>
  <c r="N104" i="17"/>
  <c r="L11" i="18"/>
  <c r="K8" i="22"/>
  <c r="E4" i="22"/>
  <c r="J116" i="17"/>
  <c r="N116" i="17"/>
  <c r="K13" i="18"/>
  <c r="K10" i="22"/>
  <c r="K12" i="18"/>
  <c r="K9" i="22"/>
  <c r="G4" i="22"/>
  <c r="C13" i="22"/>
  <c r="C26" i="20"/>
  <c r="F4" i="22"/>
  <c r="L12" i="18"/>
  <c r="L13" i="18"/>
  <c r="S7" i="21"/>
  <c r="S16" i="21"/>
  <c r="D12" i="19"/>
  <c r="D16" i="19"/>
  <c r="D17" i="19"/>
  <c r="U13" i="18"/>
  <c r="F12" i="14"/>
  <c r="O12" i="14"/>
  <c r="C17" i="19"/>
  <c r="F12" i="5"/>
  <c r="O12" i="5"/>
  <c r="T12" i="5"/>
  <c r="P13" i="18"/>
  <c r="L10" i="22"/>
  <c r="Y13" i="1"/>
  <c r="Y14" i="1"/>
  <c r="Y15" i="1"/>
  <c r="E16" i="19"/>
  <c r="E21" i="22"/>
  <c r="E23" i="22"/>
  <c r="E17" i="19"/>
  <c r="J20" i="22"/>
  <c r="L20" i="22"/>
  <c r="G7" i="22"/>
  <c r="C16" i="22"/>
  <c r="E16" i="22"/>
  <c r="N10" i="22"/>
  <c r="Q13" i="18"/>
  <c r="C27" i="20"/>
  <c r="F15" i="5"/>
  <c r="O15" i="5"/>
  <c r="T15" i="5"/>
  <c r="U15" i="5"/>
  <c r="F15" i="14"/>
  <c r="O15" i="14"/>
  <c r="Y16" i="1"/>
  <c r="U12" i="5"/>
  <c r="C14" i="22"/>
  <c r="C41" i="22"/>
  <c r="F14" i="5"/>
  <c r="O14" i="5"/>
  <c r="T14" i="5"/>
  <c r="F14" i="14"/>
  <c r="O14" i="14"/>
  <c r="F13" i="5"/>
  <c r="O13" i="5"/>
  <c r="T13" i="5"/>
  <c r="U13" i="5"/>
  <c r="F13" i="14"/>
  <c r="O13" i="14"/>
  <c r="E4" i="18"/>
  <c r="S8" i="21"/>
  <c r="J19" i="22"/>
  <c r="L19" i="22"/>
  <c r="F21" i="22"/>
  <c r="C27" i="22"/>
  <c r="C42" i="22"/>
  <c r="X6" i="21"/>
  <c r="W15" i="21"/>
  <c r="D27" i="20"/>
  <c r="E27" i="20"/>
  <c r="D26" i="20"/>
  <c r="F27" i="20"/>
  <c r="E26" i="20"/>
  <c r="F26" i="20"/>
  <c r="D4" i="11"/>
  <c r="E4" i="11"/>
  <c r="S17" i="21"/>
  <c r="U14" i="5"/>
  <c r="F16" i="5"/>
  <c r="O16" i="5"/>
  <c r="T16" i="5"/>
  <c r="U16" i="5"/>
  <c r="F16" i="14"/>
  <c r="O16" i="14"/>
  <c r="Y17" i="1"/>
  <c r="F23" i="22"/>
  <c r="X7" i="21"/>
  <c r="C29" i="22"/>
  <c r="W16" i="21"/>
  <c r="F17" i="14"/>
  <c r="O17" i="14"/>
  <c r="F17" i="5"/>
  <c r="O17" i="5"/>
  <c r="T17" i="5"/>
  <c r="Y18" i="1"/>
  <c r="U17" i="5"/>
  <c r="F18" i="5"/>
  <c r="O18" i="5"/>
  <c r="T18" i="5"/>
  <c r="U18" i="5"/>
  <c r="F18" i="14"/>
  <c r="O18" i="14"/>
  <c r="Y19" i="1"/>
  <c r="F19" i="5"/>
  <c r="O19" i="5"/>
  <c r="T19" i="5"/>
  <c r="F19" i="14"/>
  <c r="O19" i="14"/>
  <c r="Y20" i="1"/>
  <c r="F20" i="14"/>
  <c r="O20" i="14"/>
  <c r="F20" i="5"/>
  <c r="O20" i="5"/>
  <c r="T20" i="5"/>
  <c r="U20" i="5"/>
  <c r="Y21" i="1"/>
  <c r="U19" i="5"/>
  <c r="F21" i="14"/>
  <c r="O21" i="14"/>
  <c r="F21" i="5"/>
  <c r="O21" i="5"/>
  <c r="T21" i="5"/>
  <c r="U21" i="5"/>
  <c r="Y22" i="1"/>
  <c r="F22" i="14"/>
  <c r="O22" i="14"/>
  <c r="F22" i="5"/>
  <c r="O22" i="5"/>
  <c r="T22" i="5"/>
  <c r="Y23" i="1"/>
  <c r="F23" i="5"/>
  <c r="O23" i="5"/>
  <c r="T23" i="5"/>
  <c r="U23" i="5"/>
  <c r="F23" i="14"/>
  <c r="O23" i="14"/>
  <c r="Y24" i="1"/>
  <c r="U22" i="5"/>
  <c r="F24" i="14"/>
  <c r="O24" i="14"/>
  <c r="F24" i="5"/>
  <c r="O24" i="5"/>
  <c r="T24" i="5"/>
  <c r="U24" i="5"/>
  <c r="Y25" i="1"/>
  <c r="F25" i="5"/>
  <c r="O25" i="5"/>
  <c r="T25" i="5"/>
  <c r="U25" i="5"/>
  <c r="F25" i="14"/>
  <c r="O25" i="14"/>
  <c r="Y26" i="1"/>
  <c r="F26" i="5"/>
  <c r="O26" i="5"/>
  <c r="T26" i="5"/>
  <c r="F26" i="14"/>
  <c r="O26" i="14"/>
  <c r="Y27" i="1"/>
  <c r="F27" i="5"/>
  <c r="O27" i="5"/>
  <c r="T27" i="5"/>
  <c r="U27" i="5"/>
  <c r="F27" i="14"/>
  <c r="O27" i="14"/>
  <c r="Y28" i="1"/>
  <c r="U26" i="5"/>
  <c r="F28" i="5"/>
  <c r="O28" i="5"/>
  <c r="T28" i="5"/>
  <c r="F28" i="14"/>
  <c r="O28" i="14"/>
  <c r="Y29" i="1"/>
  <c r="F29" i="5"/>
  <c r="O29" i="5"/>
  <c r="T29" i="5"/>
  <c r="U29" i="5"/>
  <c r="F29" i="14"/>
  <c r="O29" i="14"/>
  <c r="Y30" i="1"/>
  <c r="U28" i="5"/>
  <c r="F30" i="5"/>
  <c r="O30" i="5"/>
  <c r="T30" i="5"/>
  <c r="F30" i="14"/>
  <c r="O30" i="14"/>
  <c r="Y31" i="1"/>
  <c r="F31" i="14"/>
  <c r="O31" i="14"/>
  <c r="F31" i="5"/>
  <c r="O31" i="5"/>
  <c r="T31" i="5"/>
  <c r="U31" i="5"/>
  <c r="Y32" i="1"/>
  <c r="U30" i="5"/>
  <c r="F32" i="14"/>
  <c r="O32" i="14"/>
  <c r="F32" i="5"/>
  <c r="O32" i="5"/>
  <c r="T32" i="5"/>
  <c r="Y33" i="1"/>
  <c r="U32" i="5"/>
  <c r="F33" i="14"/>
  <c r="O33" i="14"/>
  <c r="F33" i="5"/>
  <c r="O33" i="5"/>
  <c r="T33" i="5"/>
  <c r="U33" i="5"/>
  <c r="Y34" i="1"/>
  <c r="F34" i="14"/>
  <c r="O34" i="14"/>
  <c r="F34" i="5"/>
  <c r="O34" i="5"/>
  <c r="T34" i="5"/>
  <c r="Y35" i="1"/>
  <c r="F35" i="14"/>
  <c r="O35" i="14"/>
  <c r="F35" i="5"/>
  <c r="O35" i="5"/>
  <c r="T35" i="5"/>
  <c r="U35" i="5"/>
  <c r="Y36" i="1"/>
  <c r="U34" i="5"/>
  <c r="F36" i="5"/>
  <c r="O36" i="5"/>
  <c r="T36" i="5"/>
  <c r="U36" i="5"/>
  <c r="F36" i="14"/>
  <c r="O36" i="14"/>
  <c r="Y37" i="1"/>
  <c r="F37" i="5"/>
  <c r="O37" i="5"/>
  <c r="T37" i="5"/>
  <c r="U37" i="5"/>
  <c r="F37" i="14"/>
  <c r="O37" i="14"/>
  <c r="Y38" i="1"/>
  <c r="F38" i="14"/>
  <c r="O38" i="14"/>
  <c r="F38" i="5"/>
  <c r="O38" i="5"/>
  <c r="T38" i="5"/>
  <c r="Y39" i="1"/>
  <c r="F39" i="14"/>
  <c r="O39" i="14"/>
  <c r="F39" i="5"/>
  <c r="O39" i="5"/>
  <c r="T39" i="5"/>
  <c r="U39" i="5"/>
  <c r="Y40" i="1"/>
  <c r="U38" i="5"/>
  <c r="F40" i="14"/>
  <c r="O40" i="14"/>
  <c r="F40" i="5"/>
  <c r="O40" i="5"/>
  <c r="T40" i="5"/>
  <c r="Y41" i="1"/>
  <c r="F41" i="14"/>
  <c r="O41" i="14"/>
  <c r="F41" i="5"/>
  <c r="O41" i="5"/>
  <c r="T41" i="5"/>
  <c r="U41" i="5"/>
  <c r="Y42" i="1"/>
  <c r="U40" i="5"/>
  <c r="F42" i="14"/>
  <c r="O42" i="14"/>
  <c r="F42" i="5"/>
  <c r="O42" i="5"/>
  <c r="T42" i="5"/>
  <c r="Y43" i="1"/>
  <c r="F43" i="14"/>
  <c r="O43" i="14"/>
  <c r="F43" i="5"/>
  <c r="O43" i="5"/>
  <c r="T43" i="5"/>
  <c r="U43" i="5"/>
  <c r="Y44" i="1"/>
  <c r="U42" i="5"/>
  <c r="F44" i="5"/>
  <c r="O44" i="5"/>
  <c r="T44" i="5"/>
  <c r="F44" i="14"/>
  <c r="O44" i="14"/>
  <c r="Y45" i="1"/>
  <c r="U44" i="5"/>
  <c r="F45" i="5"/>
  <c r="O45" i="5"/>
  <c r="T45" i="5"/>
  <c r="U45" i="5"/>
  <c r="F45" i="14"/>
  <c r="O45" i="14"/>
  <c r="Y46" i="1"/>
  <c r="F46" i="14"/>
  <c r="O46" i="14"/>
  <c r="F46" i="5"/>
  <c r="O46" i="5"/>
  <c r="T46" i="5"/>
  <c r="Y47" i="1"/>
  <c r="F47" i="14"/>
  <c r="O47" i="14"/>
  <c r="F47" i="5"/>
  <c r="O47" i="5"/>
  <c r="T47" i="5"/>
  <c r="U47" i="5"/>
  <c r="Y48" i="1"/>
  <c r="U46" i="5"/>
  <c r="F48" i="14"/>
  <c r="O48" i="14"/>
  <c r="F48" i="5"/>
  <c r="O48" i="5"/>
  <c r="T48" i="5"/>
  <c r="U48" i="5"/>
  <c r="Y49" i="1"/>
  <c r="F49" i="14"/>
  <c r="O49" i="14"/>
  <c r="F49" i="5"/>
  <c r="O49" i="5"/>
  <c r="T49" i="5"/>
  <c r="U49" i="5"/>
  <c r="Y50" i="1"/>
  <c r="F50" i="5"/>
  <c r="O50" i="5"/>
  <c r="T50" i="5"/>
  <c r="F50" i="14"/>
  <c r="O50" i="14"/>
  <c r="Y51" i="1"/>
  <c r="F51" i="14"/>
  <c r="O51" i="14"/>
  <c r="F51" i="5"/>
  <c r="O51" i="5"/>
  <c r="T51" i="5"/>
  <c r="U51" i="5"/>
  <c r="Y52" i="1"/>
  <c r="U50" i="5"/>
  <c r="F52" i="14"/>
  <c r="O52" i="14"/>
  <c r="Y53" i="1"/>
  <c r="F52" i="5"/>
  <c r="O52" i="5"/>
  <c r="T52" i="5"/>
  <c r="U52" i="5"/>
  <c r="F53" i="14"/>
  <c r="O53" i="14"/>
  <c r="F53" i="5"/>
  <c r="O53" i="5"/>
  <c r="T53" i="5"/>
  <c r="U53" i="5"/>
  <c r="Y54" i="1"/>
  <c r="F54" i="14"/>
  <c r="O54" i="14"/>
  <c r="F54" i="5"/>
  <c r="O54" i="5"/>
  <c r="T54" i="5"/>
  <c r="Y55" i="1"/>
  <c r="F55" i="14"/>
  <c r="O55" i="14"/>
  <c r="F55" i="5"/>
  <c r="O55" i="5"/>
  <c r="T55" i="5"/>
  <c r="U55" i="5"/>
  <c r="Y56" i="1"/>
  <c r="U54" i="5"/>
  <c r="F56" i="5"/>
  <c r="O56" i="5"/>
  <c r="T56" i="5"/>
  <c r="Y57" i="1"/>
  <c r="F56" i="14"/>
  <c r="O56" i="14"/>
  <c r="U56" i="5"/>
  <c r="F57" i="14"/>
  <c r="O57" i="14"/>
  <c r="F57" i="5"/>
  <c r="O57" i="5"/>
  <c r="T57" i="5"/>
  <c r="U57" i="5"/>
  <c r="Y58" i="1"/>
  <c r="F58" i="14"/>
  <c r="O58" i="14"/>
  <c r="F58" i="5"/>
  <c r="O58" i="5"/>
  <c r="T58" i="5"/>
  <c r="Y59" i="1"/>
  <c r="F59" i="5"/>
  <c r="O59" i="5"/>
  <c r="T59" i="5"/>
  <c r="U59" i="5"/>
  <c r="F59" i="14"/>
  <c r="O59" i="14"/>
  <c r="Y60" i="1"/>
  <c r="U58" i="5"/>
  <c r="F60" i="5"/>
  <c r="O60" i="5"/>
  <c r="T60" i="5"/>
  <c r="U60" i="5"/>
  <c r="F60" i="14"/>
  <c r="O60" i="14"/>
  <c r="Y61" i="1"/>
  <c r="F61" i="14"/>
  <c r="O61" i="14"/>
  <c r="Y62" i="1"/>
  <c r="F61" i="5"/>
  <c r="O61" i="5"/>
  <c r="T61" i="5"/>
  <c r="U61" i="5"/>
  <c r="F62" i="14"/>
  <c r="O62" i="14"/>
  <c r="Y63" i="1"/>
  <c r="F62" i="5"/>
  <c r="O62" i="5"/>
  <c r="T62" i="5"/>
  <c r="U62" i="5"/>
  <c r="F63" i="14"/>
  <c r="O63" i="14"/>
  <c r="F63" i="5"/>
  <c r="O63" i="5"/>
  <c r="T63" i="5"/>
  <c r="U63" i="5"/>
  <c r="Y64" i="1"/>
  <c r="F64" i="14"/>
  <c r="O64" i="14"/>
  <c r="Y65" i="1"/>
  <c r="F64" i="5"/>
  <c r="O64" i="5"/>
  <c r="T64" i="5"/>
  <c r="U64" i="5"/>
  <c r="F65" i="14"/>
  <c r="O65" i="14"/>
  <c r="F65" i="5"/>
  <c r="O65" i="5"/>
  <c r="T65" i="5"/>
  <c r="U65" i="5"/>
  <c r="Y66" i="1"/>
  <c r="F66" i="14"/>
  <c r="O66" i="14"/>
  <c r="F66" i="5"/>
  <c r="O66" i="5"/>
  <c r="T66" i="5"/>
  <c r="Y67" i="1"/>
  <c r="F67" i="5"/>
  <c r="O67" i="5"/>
  <c r="T67" i="5"/>
  <c r="U67" i="5"/>
  <c r="F67" i="14"/>
  <c r="O67" i="14"/>
  <c r="Y68" i="1"/>
  <c r="U66" i="5"/>
  <c r="F68" i="14"/>
  <c r="O68" i="14"/>
  <c r="Y69" i="1"/>
  <c r="F68" i="5"/>
  <c r="O68" i="5"/>
  <c r="T68" i="5"/>
  <c r="U68" i="5"/>
  <c r="F69" i="5"/>
  <c r="O69" i="5"/>
  <c r="T69" i="5"/>
  <c r="U69" i="5"/>
  <c r="Y70" i="1"/>
  <c r="F69" i="14"/>
  <c r="O69" i="14"/>
  <c r="F70" i="14"/>
  <c r="O70" i="14"/>
  <c r="F70" i="5"/>
  <c r="O70" i="5"/>
  <c r="T70" i="5"/>
  <c r="Y71" i="1"/>
  <c r="F71" i="14"/>
  <c r="O71" i="14"/>
  <c r="F71" i="5"/>
  <c r="O71" i="5"/>
  <c r="T71" i="5"/>
  <c r="U71" i="5"/>
  <c r="Y72" i="1"/>
  <c r="U70" i="5"/>
  <c r="F72" i="5"/>
  <c r="O72" i="5"/>
  <c r="T72" i="5"/>
  <c r="U72" i="5"/>
  <c r="Y73" i="1"/>
  <c r="F72" i="14"/>
  <c r="O72" i="14"/>
  <c r="F73" i="14"/>
  <c r="O73" i="14"/>
  <c r="F73" i="5"/>
  <c r="O73" i="5"/>
  <c r="T73" i="5"/>
  <c r="U73" i="5"/>
  <c r="Y74" i="1"/>
  <c r="F74" i="5"/>
  <c r="O74" i="5"/>
  <c r="T74" i="5"/>
  <c r="F74" i="14"/>
  <c r="O74" i="14"/>
  <c r="Y75" i="1"/>
  <c r="F75" i="14"/>
  <c r="O75" i="14"/>
  <c r="F75" i="5"/>
  <c r="O75" i="5"/>
  <c r="T75" i="5"/>
  <c r="U75" i="5"/>
  <c r="Y76" i="1"/>
  <c r="U74" i="5"/>
  <c r="F76" i="14"/>
  <c r="O76" i="14"/>
  <c r="F76" i="5"/>
  <c r="O76" i="5"/>
  <c r="T76" i="5"/>
  <c r="Y77" i="1"/>
  <c r="F77" i="14"/>
  <c r="O77" i="14"/>
  <c r="F77" i="5"/>
  <c r="O77" i="5"/>
  <c r="T77" i="5"/>
  <c r="U77" i="5"/>
  <c r="Y78" i="1"/>
  <c r="U76" i="5"/>
  <c r="F78" i="5"/>
  <c r="O78" i="5"/>
  <c r="T78" i="5"/>
  <c r="Y79" i="1"/>
  <c r="F78" i="14"/>
  <c r="O78" i="14"/>
  <c r="F79" i="14"/>
  <c r="O79" i="14"/>
  <c r="F79" i="5"/>
  <c r="O79" i="5"/>
  <c r="T79" i="5"/>
  <c r="U79" i="5"/>
  <c r="Y80" i="1"/>
  <c r="U78" i="5"/>
  <c r="F80" i="5"/>
  <c r="O80" i="5"/>
  <c r="T80" i="5"/>
  <c r="F80" i="14"/>
  <c r="O80" i="14"/>
  <c r="Y81" i="1"/>
  <c r="F81" i="14"/>
  <c r="O81" i="14"/>
  <c r="F81" i="5"/>
  <c r="O81" i="5"/>
  <c r="T81" i="5"/>
  <c r="U81" i="5"/>
  <c r="Y82" i="1"/>
  <c r="U80" i="5"/>
  <c r="F82" i="14"/>
  <c r="O82" i="14"/>
  <c r="F82" i="5"/>
  <c r="O82" i="5"/>
  <c r="T82" i="5"/>
  <c r="Y83" i="1"/>
  <c r="F83" i="14"/>
  <c r="O83" i="14"/>
  <c r="F83" i="5"/>
  <c r="O83" i="5"/>
  <c r="T83" i="5"/>
  <c r="U83" i="5"/>
  <c r="Y84" i="1"/>
  <c r="U82" i="5"/>
  <c r="F84" i="14"/>
  <c r="O84" i="14"/>
  <c r="Y85" i="1"/>
  <c r="F84" i="5"/>
  <c r="O84" i="5"/>
  <c r="T84" i="5"/>
  <c r="U84" i="5"/>
  <c r="F85" i="5"/>
  <c r="O85" i="5"/>
  <c r="T85" i="5"/>
  <c r="U85" i="5"/>
  <c r="Y86" i="1"/>
  <c r="F85" i="14"/>
  <c r="O85" i="14"/>
  <c r="F86" i="14"/>
  <c r="O86" i="14"/>
  <c r="F86" i="5"/>
  <c r="O86" i="5"/>
  <c r="T86" i="5"/>
  <c r="Y87" i="1"/>
  <c r="F87" i="14"/>
  <c r="O87" i="14"/>
  <c r="F87" i="5"/>
  <c r="O87" i="5"/>
  <c r="T87" i="5"/>
  <c r="U87" i="5"/>
  <c r="Y88" i="1"/>
  <c r="U86" i="5"/>
  <c r="Y89" i="1"/>
  <c r="F88" i="5"/>
  <c r="O88" i="5"/>
  <c r="T88" i="5"/>
  <c r="F88" i="14"/>
  <c r="O88" i="14"/>
  <c r="F89" i="14"/>
  <c r="O89" i="14"/>
  <c r="F89" i="5"/>
  <c r="O89" i="5"/>
  <c r="T89" i="5"/>
  <c r="U89" i="5"/>
  <c r="Y90" i="1"/>
  <c r="U88" i="5"/>
  <c r="F90" i="14"/>
  <c r="O90" i="14"/>
  <c r="F90" i="5"/>
  <c r="O90" i="5"/>
  <c r="T90" i="5"/>
  <c r="Y91" i="1"/>
  <c r="F91" i="14"/>
  <c r="O91" i="14"/>
  <c r="F91" i="5"/>
  <c r="O91" i="5"/>
  <c r="T91" i="5"/>
  <c r="U91" i="5"/>
  <c r="Y92" i="1"/>
  <c r="U90" i="5"/>
  <c r="F92" i="5"/>
  <c r="O92" i="5"/>
  <c r="T92" i="5"/>
  <c r="U92" i="5"/>
  <c r="F92" i="14"/>
  <c r="O92" i="14"/>
  <c r="Y93" i="1"/>
  <c r="F93" i="5"/>
  <c r="O93" i="5"/>
  <c r="T93" i="5"/>
  <c r="U93" i="5"/>
  <c r="F93" i="14"/>
  <c r="O93" i="14"/>
  <c r="Y94" i="1"/>
  <c r="F94" i="14"/>
  <c r="O94" i="14"/>
  <c r="F94" i="5"/>
  <c r="O94" i="5"/>
  <c r="T94" i="5"/>
  <c r="U94" i="5"/>
  <c r="Y95" i="1"/>
  <c r="F95" i="14"/>
  <c r="O95" i="14"/>
  <c r="F95" i="5"/>
  <c r="O95" i="5"/>
  <c r="T95" i="5"/>
  <c r="U95" i="5"/>
  <c r="Y96" i="1"/>
  <c r="F96" i="14"/>
  <c r="O96" i="14"/>
  <c r="Y97" i="1"/>
  <c r="F96" i="5"/>
  <c r="O96" i="5"/>
  <c r="T96" i="5"/>
  <c r="U96" i="5"/>
  <c r="F97" i="5"/>
  <c r="O97" i="5"/>
  <c r="T97" i="5"/>
  <c r="F97" i="14"/>
  <c r="U97" i="5"/>
  <c r="U98" i="5"/>
  <c r="E14" i="11"/>
  <c r="D5" i="11"/>
  <c r="E5" i="11"/>
  <c r="D6" i="11"/>
  <c r="E6" i="11"/>
  <c r="D7" i="11"/>
  <c r="E7" i="11"/>
  <c r="D8" i="11"/>
  <c r="E8" i="11"/>
  <c r="D9" i="11"/>
  <c r="E9" i="11"/>
  <c r="D10" i="11"/>
  <c r="E10" i="11"/>
  <c r="D11" i="11"/>
  <c r="E11" i="11"/>
  <c r="O97" i="14"/>
  <c r="F98" i="14"/>
  <c r="E13" i="11"/>
  <c r="O98" i="14"/>
  <c r="F99" i="14"/>
  <c r="F100" i="14"/>
  <c r="O99" i="14"/>
  <c r="O100" i="14"/>
  <c r="F101" i="14"/>
  <c r="O101" i="14"/>
  <c r="F102" i="14"/>
  <c r="O102" i="14"/>
  <c r="F103" i="14"/>
  <c r="F104" i="14"/>
  <c r="O103" i="14"/>
  <c r="F105" i="14"/>
  <c r="O104" i="14"/>
  <c r="O105" i="14"/>
  <c r="F106" i="14"/>
  <c r="O106" i="14"/>
  <c r="F107" i="14"/>
  <c r="F108" i="14"/>
  <c r="O107" i="14"/>
  <c r="O108" i="14"/>
  <c r="F109" i="14"/>
  <c r="F110" i="14"/>
  <c r="O109" i="14"/>
  <c r="O110" i="14"/>
  <c r="F111" i="14"/>
  <c r="F112" i="14"/>
  <c r="O111" i="14"/>
  <c r="O112" i="14"/>
  <c r="F113" i="14"/>
  <c r="F114" i="14"/>
  <c r="O113" i="14"/>
  <c r="O114" i="14"/>
  <c r="F115" i="14"/>
  <c r="F116" i="14"/>
  <c r="O115" i="14"/>
  <c r="O116" i="14"/>
  <c r="F117" i="14"/>
  <c r="F118" i="14"/>
  <c r="O117" i="14"/>
  <c r="O118" i="14"/>
  <c r="F119" i="14"/>
  <c r="F120" i="14"/>
  <c r="O119" i="14"/>
  <c r="O120" i="14"/>
  <c r="F121" i="14"/>
  <c r="O121" i="14"/>
  <c r="E5" i="18"/>
  <c r="F5" i="18"/>
  <c r="E6" i="18"/>
  <c r="E7" i="18"/>
  <c r="E8" i="18"/>
  <c r="E9" i="18"/>
  <c r="E10" i="18"/>
  <c r="E11" i="18"/>
  <c r="J8" i="22"/>
  <c r="O8" i="22"/>
  <c r="E12" i="18"/>
  <c r="J9" i="22"/>
  <c r="O9" i="22"/>
  <c r="C25" i="20"/>
  <c r="C28" i="20"/>
  <c r="J10" i="22"/>
  <c r="O10" i="22"/>
  <c r="F9" i="18"/>
  <c r="F7" i="18"/>
  <c r="S6" i="21"/>
  <c r="F13" i="18"/>
  <c r="F3" i="22"/>
  <c r="F8" i="22"/>
  <c r="F12" i="18"/>
  <c r="F8" i="18"/>
  <c r="F11" i="18"/>
  <c r="E3" i="22"/>
  <c r="E8" i="22"/>
  <c r="F10" i="18"/>
  <c r="F6" i="18"/>
  <c r="M7" i="21"/>
  <c r="H7" i="21"/>
  <c r="C7" i="21"/>
  <c r="S9" i="21"/>
  <c r="S15" i="21"/>
  <c r="C12" i="22"/>
  <c r="G8" i="22"/>
  <c r="S18" i="21"/>
  <c r="O7" i="21"/>
  <c r="M16" i="21"/>
  <c r="D28" i="20"/>
  <c r="J7" i="21"/>
  <c r="H16" i="21"/>
  <c r="C17" i="22"/>
  <c r="J16" i="21"/>
  <c r="C16" i="21"/>
  <c r="E7" i="21"/>
  <c r="O16" i="21"/>
  <c r="E16" i="21"/>
  <c r="D21" i="20"/>
  <c r="M8" i="21"/>
  <c r="O8" i="21"/>
  <c r="M17" i="21"/>
  <c r="H8" i="21"/>
  <c r="O17" i="21"/>
  <c r="H17" i="21"/>
  <c r="J8" i="21"/>
  <c r="E28" i="20"/>
  <c r="C8" i="21"/>
  <c r="E8" i="21"/>
  <c r="C17" i="21"/>
  <c r="J17" i="21"/>
  <c r="E17" i="21"/>
  <c r="E21" i="20"/>
  <c r="M9" i="21"/>
  <c r="O9" i="21"/>
  <c r="O10" i="21"/>
  <c r="M10" i="21"/>
  <c r="M18" i="21"/>
  <c r="C9" i="21"/>
  <c r="H9" i="21"/>
  <c r="J9" i="21"/>
  <c r="J10" i="21"/>
  <c r="H10" i="21"/>
  <c r="H18" i="21"/>
  <c r="M19" i="21"/>
  <c r="O18" i="21"/>
  <c r="O19" i="21"/>
  <c r="T17" i="21"/>
  <c r="X15" i="21"/>
  <c r="X16" i="21"/>
  <c r="F28" i="20"/>
  <c r="D14" i="22"/>
  <c r="T8" i="21"/>
  <c r="E14" i="22"/>
  <c r="E41" i="22"/>
  <c r="D41" i="22"/>
  <c r="C10" i="21"/>
  <c r="C18" i="21"/>
  <c r="E9" i="21"/>
  <c r="E10" i="21"/>
  <c r="J18" i="21"/>
  <c r="J19" i="21"/>
  <c r="T16" i="21"/>
  <c r="H19" i="21"/>
  <c r="Y6" i="21"/>
  <c r="U8" i="21"/>
  <c r="D13" i="22"/>
  <c r="E13" i="22"/>
  <c r="T7" i="21"/>
  <c r="U7" i="21"/>
  <c r="T6" i="21"/>
  <c r="D12" i="22"/>
  <c r="Z6" i="21"/>
  <c r="Z7" i="21"/>
  <c r="Y7" i="21"/>
  <c r="D27" i="22"/>
  <c r="D42" i="22"/>
  <c r="C19" i="21"/>
  <c r="E18" i="21"/>
  <c r="E19" i="21"/>
  <c r="T15" i="21"/>
  <c r="T18" i="21"/>
  <c r="D17" i="22"/>
  <c r="E12" i="22"/>
  <c r="E17" i="22"/>
  <c r="E27" i="22"/>
  <c r="D29" i="22"/>
  <c r="T9" i="21"/>
  <c r="U6" i="21"/>
  <c r="U9" i="21"/>
  <c r="F21" i="20"/>
  <c r="E29" i="22"/>
  <c r="E42" i="22"/>
  <c r="I15" i="20"/>
  <c r="I21" i="20"/>
  <c r="G21" i="20"/>
  <c r="G11" i="20"/>
  <c r="H9" i="20"/>
  <c r="H8" i="20"/>
  <c r="D8" i="20"/>
  <c r="I8" i="20"/>
  <c r="E7" i="20"/>
  <c r="H11" i="20"/>
  <c r="E9" i="20"/>
  <c r="F7" i="20"/>
  <c r="F13" i="20"/>
  <c r="H10" i="20"/>
  <c r="G9" i="20"/>
  <c r="G8" i="20"/>
  <c r="H7" i="20"/>
  <c r="H13" i="20"/>
  <c r="D7" i="20"/>
  <c r="F10" i="20"/>
  <c r="E8" i="20"/>
  <c r="H12" i="20"/>
  <c r="I12" i="20"/>
  <c r="G10" i="20"/>
  <c r="F9" i="20"/>
  <c r="F8" i="20"/>
  <c r="G7" i="20"/>
  <c r="C7" i="20"/>
  <c r="D13" i="20"/>
  <c r="C13" i="20"/>
  <c r="I7" i="20"/>
  <c r="G13" i="20"/>
  <c r="I9" i="20"/>
  <c r="I10" i="20"/>
  <c r="E13" i="20"/>
  <c r="I11" i="20"/>
  <c r="I13" i="20"/>
</calcChain>
</file>

<file path=xl/comments1.xml><?xml version="1.0" encoding="utf-8"?>
<comments xmlns="http://schemas.openxmlformats.org/spreadsheetml/2006/main">
  <authors>
    <author>Keith Ritchie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OEB Staff:</t>
        </r>
        <r>
          <rPr>
            <sz val="9"/>
            <color indexed="81"/>
            <rFont val="Tahoma"/>
            <family val="2"/>
          </rPr>
          <t xml:space="preserve">
The distributor should enter its 2015-2020 kWh CDM target.</t>
        </r>
      </text>
    </comment>
  </commentList>
</comments>
</file>

<file path=xl/sharedStrings.xml><?xml version="1.0" encoding="utf-8"?>
<sst xmlns="http://schemas.openxmlformats.org/spreadsheetml/2006/main" count="524" uniqueCount="191">
  <si>
    <t>Date</t>
  </si>
  <si>
    <t>WholesalekWh</t>
  </si>
  <si>
    <t>HDD</t>
  </si>
  <si>
    <t>CDD</t>
  </si>
  <si>
    <t>Emp_Ont</t>
  </si>
  <si>
    <t>MonthDays</t>
  </si>
  <si>
    <t>PeakDays</t>
  </si>
  <si>
    <t>ReskWh</t>
  </si>
  <si>
    <t>GSlt50kWh</t>
  </si>
  <si>
    <t>GSgt50kWh</t>
  </si>
  <si>
    <t>USLkWh</t>
  </si>
  <si>
    <t>StreetkWh</t>
  </si>
  <si>
    <t>ReskWhb1</t>
  </si>
  <si>
    <t>GSlt50kWhb1</t>
  </si>
  <si>
    <t>GSgt50kWhb1</t>
  </si>
  <si>
    <t>USLkWhb1</t>
  </si>
  <si>
    <t>StreetkWhb1</t>
  </si>
  <si>
    <t>Year</t>
  </si>
  <si>
    <t>Month</t>
  </si>
  <si>
    <t>Emp_Sudbury</t>
  </si>
  <si>
    <t>Trend</t>
  </si>
  <si>
    <t>Spring</t>
  </si>
  <si>
    <t>Fall</t>
  </si>
  <si>
    <t>Shoulder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</si>
  <si>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</si>
  <si>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</si>
  <si>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</si>
  <si>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</si>
  <si>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</si>
  <si>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</si>
  <si>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</si>
  <si>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</si>
  <si>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</si>
  <si>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</si>
  <si>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</si>
  <si>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</si>
  <si>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June</t>
  </si>
  <si>
    <t>July</t>
  </si>
  <si>
    <t>August</t>
  </si>
  <si>
    <t>10-year</t>
  </si>
  <si>
    <t>20-year</t>
  </si>
  <si>
    <t>10 Year Average</t>
  </si>
  <si>
    <t>January</t>
  </si>
  <si>
    <t>February</t>
  </si>
  <si>
    <t>March</t>
  </si>
  <si>
    <t>April</t>
  </si>
  <si>
    <t>September</t>
  </si>
  <si>
    <t>October</t>
  </si>
  <si>
    <t>November</t>
  </si>
  <si>
    <t>December</t>
  </si>
  <si>
    <t>Timmins Airport</t>
  </si>
  <si>
    <t>282-0135</t>
  </si>
  <si>
    <t>BMO</t>
  </si>
  <si>
    <t>TD</t>
  </si>
  <si>
    <t>Scotia</t>
  </si>
  <si>
    <t>RBC</t>
  </si>
  <si>
    <t>Average</t>
  </si>
  <si>
    <t>coefficient</t>
  </si>
  <si>
    <t>std. error</t>
  </si>
  <si>
    <t>t-ratio</t>
  </si>
  <si>
    <t>p-value</t>
  </si>
  <si>
    <t>const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</si>
  <si>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</si>
  <si>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</si>
  <si>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</si>
  <si>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</si>
  <si>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</si>
  <si>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</si>
  <si>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</si>
  <si>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Log-likelihood</t>
  </si>
  <si>
    <t>Akaike criterion</t>
  </si>
  <si>
    <t>Schwarz criterion</t>
  </si>
  <si>
    <t>Hannan-Quinn</t>
  </si>
  <si>
    <t>Predicted</t>
  </si>
  <si>
    <t>Error</t>
  </si>
  <si>
    <t>Dependent variable: ReskWhb1</t>
  </si>
  <si>
    <t>F(2, 105)</t>
  </si>
  <si>
    <t>rho</t>
  </si>
  <si>
    <t>Durbin-Watson</t>
  </si>
  <si>
    <t>Theil's U</t>
  </si>
  <si>
    <t>Dependent variable: GSlt50kWhb1</t>
  </si>
  <si>
    <t>Model 3: OLS, using observations 2007:01-2015:12 (T = 108)</t>
  </si>
  <si>
    <t>Dependent variable: GSgt50kWhb1</t>
  </si>
  <si>
    <t>Weather Actual</t>
  </si>
  <si>
    <t>Absolute</t>
  </si>
  <si>
    <t>Actual</t>
  </si>
  <si>
    <t>Error (%)</t>
  </si>
  <si>
    <t>Mean Absolute Percentage of Error (Annual)</t>
  </si>
  <si>
    <t>Mean Absolute Percentage of Error (Monthly)</t>
  </si>
  <si>
    <t>Residential kWh</t>
  </si>
  <si>
    <t>GS &lt; 50 kWh</t>
  </si>
  <si>
    <t>Street Light</t>
  </si>
  <si>
    <t>Residential</t>
  </si>
  <si>
    <t>Annual Change</t>
  </si>
  <si>
    <t>GS &lt; 50</t>
  </si>
  <si>
    <t>GS &gt; 50</t>
  </si>
  <si>
    <t>Lamps / Devices</t>
  </si>
  <si>
    <t>USL</t>
  </si>
  <si>
    <t>Customers</t>
  </si>
  <si>
    <t>Connections</t>
  </si>
  <si>
    <t>Model 13: OLS, using observations 2008:01-2015:12 (T = 96)</t>
  </si>
  <si>
    <t>F(7, 88)</t>
  </si>
  <si>
    <t>Normalized</t>
  </si>
  <si>
    <t>Model 26: OLS, using observations 2008:01-2015:12 (T = 96)</t>
  </si>
  <si>
    <t>F(4, 91)</t>
  </si>
  <si>
    <t>Weather Normal</t>
  </si>
  <si>
    <t>GS &gt; 50 kWh</t>
  </si>
  <si>
    <t>GS&gt;50</t>
  </si>
  <si>
    <t>kWh Actual</t>
  </si>
  <si>
    <t>Ratio</t>
  </si>
  <si>
    <t>kW Actual</t>
  </si>
  <si>
    <t>A</t>
  </si>
  <si>
    <t>C = B / A</t>
  </si>
  <si>
    <t>B</t>
  </si>
  <si>
    <t>kWh Normalized</t>
  </si>
  <si>
    <t>D</t>
  </si>
  <si>
    <t>E</t>
  </si>
  <si>
    <t>F = D * E</t>
  </si>
  <si>
    <t>LED conversion completed June 2015.  From July-December 2015, street light demand averaged 36.2% of the same periods 2012, and 2013.</t>
  </si>
  <si>
    <t>Average of 2014,2015 used due to loss of major customer</t>
  </si>
  <si>
    <t>6 Year (2015-2020) kWh Target:</t>
  </si>
  <si>
    <t>Total</t>
  </si>
  <si>
    <t>%</t>
  </si>
  <si>
    <t>2015 CDM Programs</t>
  </si>
  <si>
    <t>2016 CDM Programs</t>
  </si>
  <si>
    <t>2017 CDM Programs</t>
  </si>
  <si>
    <t>2018 CDM Programs</t>
  </si>
  <si>
    <t>2019 CDM Programs</t>
  </si>
  <si>
    <t>2020 CDM Programs</t>
  </si>
  <si>
    <t>Total in Year</t>
  </si>
  <si>
    <t>kWh</t>
  </si>
  <si>
    <t>GS&lt;50</t>
  </si>
  <si>
    <t>2015-2020 CDM Target</t>
  </si>
  <si>
    <t>Application Factor               1.0 Full Year    0.5 Half Year</t>
  </si>
  <si>
    <t>2017 Net kWh Load Forecast CDM Adjustment</t>
  </si>
  <si>
    <t>C = A * B</t>
  </si>
  <si>
    <t xml:space="preserve">Year </t>
  </si>
  <si>
    <t>LRAMVA Target</t>
  </si>
  <si>
    <t>Retail kWh</t>
  </si>
  <si>
    <t>Weather Normalized 2017 (Elenchus)</t>
  </si>
  <si>
    <t>CDM Load Forecast Adjustment</t>
  </si>
  <si>
    <t>2015 CDM Adjusted Load Forecast</t>
  </si>
  <si>
    <t>Retail kW</t>
  </si>
  <si>
    <t>C=A-B</t>
  </si>
  <si>
    <t>E = D / A * B</t>
  </si>
  <si>
    <t>F = D - E</t>
  </si>
  <si>
    <t>Residential (kWh)</t>
  </si>
  <si>
    <t>GS&gt;50 (kW)</t>
  </si>
  <si>
    <t>GS&lt;50 (kWh)</t>
  </si>
  <si>
    <t>Total Customer (kW)</t>
  </si>
  <si>
    <t>Total Customer (kWh)</t>
  </si>
  <si>
    <t>LRAMVA (kWh)</t>
  </si>
  <si>
    <t>kW</t>
  </si>
  <si>
    <t>LRAMVA (kW)</t>
  </si>
  <si>
    <t>C</t>
  </si>
  <si>
    <t>D = C / A * B</t>
  </si>
  <si>
    <t>Normal Forecast</t>
  </si>
  <si>
    <t>2014 Actual</t>
  </si>
  <si>
    <t>2015 Actual</t>
  </si>
  <si>
    <t>2015 Normalized</t>
  </si>
  <si>
    <t>2016 Forecast</t>
  </si>
  <si>
    <t>2017 Forecast</t>
  </si>
  <si>
    <t>CDM Adjusted</t>
  </si>
  <si>
    <t>2017 Weather Normal Forecast</t>
  </si>
  <si>
    <t>CDM Adjustment</t>
  </si>
  <si>
    <t>2017 CDM Adjusted Forecast</t>
  </si>
  <si>
    <t>Customer Connections</t>
  </si>
  <si>
    <t>2017 Normalized Energy</t>
  </si>
  <si>
    <t>20 Year Trend (2017)</t>
  </si>
  <si>
    <t>GS&lt;50 kWh</t>
  </si>
  <si>
    <t>2017 Net kWh LRAMVA Target</t>
  </si>
  <si>
    <t>Res</t>
  </si>
  <si>
    <t>Non-Res</t>
  </si>
  <si>
    <t>2015 (1)</t>
  </si>
  <si>
    <t>2016 (2)</t>
  </si>
  <si>
    <t>2017 (2)</t>
  </si>
  <si>
    <t>1. 2020 Verified Persistence Per 2015 IESO report</t>
  </si>
  <si>
    <t>2. Targets per 2015-2020 Draft Historic Target and Budget Analysis dated July , 2014</t>
  </si>
  <si>
    <t>2011 Actual</t>
  </si>
  <si>
    <t>2012 Actual</t>
  </si>
  <si>
    <t>2013 Actual</t>
  </si>
  <si>
    <t>True North</t>
  </si>
  <si>
    <t>Rockshield (representative year)</t>
  </si>
  <si>
    <t>Adjusted</t>
  </si>
  <si>
    <t>Rockshield (actual)</t>
  </si>
  <si>
    <t>Adjustment</t>
  </si>
  <si>
    <t>Normal</t>
  </si>
  <si>
    <t>kWh Actual / Adjusted</t>
  </si>
  <si>
    <t>kW Actual / Adjusted</t>
  </si>
  <si>
    <t>2014 Actual / Adjusted</t>
  </si>
  <si>
    <t>2015 Actual /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</si>
</sst>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,##0.0"/>
    <numFmt numFmtId="165" formatCode="0.0%"/>
    <numFmt numFmtId="166" formatCode="[$-F800]dddd\,\ mmmm\ dd\,\ yyyy"/>
    <numFmt numFmtId="167" formatCode="_-* #,##0_-;\-* #,##0_-;_-* &quot;-&quot;??_-;_-@_-"/>
    <numFmt numFmtId="168" formatCode="_(* #,##0_);_(* \(#,##0\);_(* &quot;-&quot;??_);_(@_)"/>
    <numFmt numFmtId="169" formatCode="#,##0_ ;\-#,##0\ 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24">
    <xf numFmtId="0" fontId="0" fillId="0" borderId="0"/>
    <xf numFmtId="9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 applyAlignment="1">
      <alignment horizontal="right"/>
    </xf>
    <xf numFmtId="17" fontId="0" fillId="0" borderId="0" xfId="0" applyNumberFormat="1"/>
    <xf numFmtId="0" fontId="3" fillId="2" borderId="0" xfId="0" applyFont="1" applyFill="1" applyAlignment="1">
      <alignment horizontal="right"/>
    </xf>
    <xf numFmtId="164" fontId="0" fillId="0" borderId="0" xfId="0" applyNumberFormat="1"/>
    <xf numFmtId="3" fontId="0" fillId="0" borderId="0" xfId="0" applyNumberFormat="1"/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2" fontId="0" fillId="0" borderId="0" xfId="0" applyNumberFormat="1"/>
    <xf numFmtId="0" fontId="0" fillId="0" borderId="0" xfId="0" applyFont="1" applyAlignment="1">
      <alignment horizontal="right"/>
    </xf>
    <xf numFmtId="10" fontId="0" fillId="0" borderId="0" xfId="1" applyNumberFormat="1" applyFont="1"/>
    <xf numFmtId="0" fontId="0" fillId="0" borderId="0" xfId="0" applyAlignment="1">
      <alignment horizontal="center"/>
    </xf>
    <xf numFmtId="165" fontId="0" fillId="0" borderId="0" xfId="1" applyNumberFormat="1" applyFont="1"/>
    <xf numFmtId="0" fontId="9" fillId="0" borderId="0" xfId="0" applyFont="1" applyAlignment="1">
      <alignment horizontal="right"/>
    </xf>
    <xf numFmtId="166" fontId="0" fillId="0" borderId="0" xfId="0" applyNumberFormat="1"/>
    <xf numFmtId="0" fontId="0" fillId="0" borderId="0" xfId="0" applyAlignment="1">
      <alignment wrapText="1"/>
    </xf>
    <xf numFmtId="11" fontId="0" fillId="0" borderId="0" xfId="0" applyNumberFormat="1"/>
    <xf numFmtId="14" fontId="0" fillId="0" borderId="0" xfId="0" applyNumberFormat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Alignment="1"/>
    <xf numFmtId="165" fontId="0" fillId="0" borderId="0" xfId="0" applyNumberFormat="1"/>
    <xf numFmtId="0" fontId="0" fillId="0" borderId="0" xfId="0" applyNumberFormat="1"/>
    <xf numFmtId="0" fontId="5" fillId="0" borderId="0" xfId="2"/>
    <xf numFmtId="0" fontId="8" fillId="0" borderId="0" xfId="2" applyFont="1"/>
    <xf numFmtId="0" fontId="8" fillId="0" borderId="0" xfId="2" applyFont="1" applyAlignment="1">
      <alignment horizontal="center"/>
    </xf>
    <xf numFmtId="0" fontId="8" fillId="0" borderId="0" xfId="6"/>
    <xf numFmtId="168" fontId="8" fillId="0" borderId="0" xfId="3" applyNumberFormat="1" applyFont="1"/>
    <xf numFmtId="165" fontId="8" fillId="0" borderId="0" xfId="4" applyNumberFormat="1" applyFont="1"/>
    <xf numFmtId="165" fontId="8" fillId="0" borderId="0" xfId="2" applyNumberFormat="1" applyFont="1"/>
    <xf numFmtId="0" fontId="8" fillId="0" borderId="0" xfId="6" applyFont="1"/>
    <xf numFmtId="0" fontId="8" fillId="0" borderId="0" xfId="6" applyFont="1" applyAlignment="1">
      <alignment horizontal="right"/>
    </xf>
    <xf numFmtId="3" fontId="8" fillId="0" borderId="0" xfId="6" applyNumberFormat="1" applyFont="1"/>
    <xf numFmtId="165" fontId="8" fillId="0" borderId="0" xfId="7" applyNumberFormat="1" applyFont="1"/>
    <xf numFmtId="10" fontId="8" fillId="0" borderId="0" xfId="7" applyNumberFormat="1" applyFont="1"/>
    <xf numFmtId="165" fontId="8" fillId="0" borderId="0" xfId="6" applyNumberFormat="1" applyFont="1"/>
    <xf numFmtId="0" fontId="8" fillId="0" borderId="0" xfId="6" applyFont="1" applyFill="1"/>
    <xf numFmtId="0" fontId="12" fillId="0" borderId="0" xfId="6" applyFont="1"/>
    <xf numFmtId="3" fontId="12" fillId="0" borderId="0" xfId="6" applyNumberFormat="1" applyFont="1"/>
    <xf numFmtId="10" fontId="12" fillId="0" borderId="0" xfId="7" applyNumberFormat="1" applyFont="1"/>
    <xf numFmtId="0" fontId="8" fillId="0" borderId="0" xfId="6" applyFont="1" applyAlignment="1">
      <alignment horizontal="center" wrapText="1"/>
    </xf>
    <xf numFmtId="0" fontId="8" fillId="0" borderId="0" xfId="6" applyFont="1" applyAlignment="1">
      <alignment horizontal="center"/>
    </xf>
    <xf numFmtId="0" fontId="9" fillId="0" borderId="0" xfId="6" applyFont="1" applyAlignment="1">
      <alignment horizontal="center"/>
    </xf>
    <xf numFmtId="0" fontId="2" fillId="0" borderId="0" xfId="16"/>
    <xf numFmtId="0" fontId="2" fillId="3" borderId="0" xfId="16" applyFill="1" applyAlignment="1">
      <alignment horizontal="center"/>
    </xf>
    <xf numFmtId="0" fontId="2" fillId="0" borderId="0" xfId="16" applyAlignment="1">
      <alignment horizontal="center" wrapText="1"/>
    </xf>
    <xf numFmtId="0" fontId="2" fillId="0" borderId="0" xfId="16" applyFont="1" applyAlignment="1">
      <alignment horizontal="center" wrapText="1"/>
    </xf>
    <xf numFmtId="0" fontId="2" fillId="0" borderId="0" xfId="16" applyAlignment="1">
      <alignment horizontal="center"/>
    </xf>
    <xf numFmtId="0" fontId="2" fillId="0" borderId="0" xfId="16" applyAlignment="1">
      <alignment horizontal="right"/>
    </xf>
    <xf numFmtId="167" fontId="2" fillId="3" borderId="0" xfId="16" applyNumberFormat="1" applyFill="1"/>
    <xf numFmtId="167" fontId="2" fillId="0" borderId="0" xfId="16" applyNumberFormat="1"/>
    <xf numFmtId="0" fontId="11" fillId="0" borderId="0" xfId="16" applyFont="1"/>
    <xf numFmtId="0" fontId="13" fillId="0" borderId="0" xfId="6" applyFont="1"/>
    <xf numFmtId="0" fontId="9" fillId="4" borderId="3" xfId="6" applyFont="1" applyFill="1" applyBorder="1"/>
    <xf numFmtId="0" fontId="9" fillId="4" borderId="4" xfId="6" applyFont="1" applyFill="1" applyBorder="1" applyAlignment="1">
      <alignment vertical="center"/>
    </xf>
    <xf numFmtId="0" fontId="9" fillId="4" borderId="5" xfId="6" applyFont="1" applyFill="1" applyBorder="1" applyAlignment="1">
      <alignment vertical="center"/>
    </xf>
    <xf numFmtId="0" fontId="9" fillId="0" borderId="6" xfId="6" applyFont="1" applyBorder="1" applyAlignment="1">
      <alignment horizontal="center"/>
    </xf>
    <xf numFmtId="3" fontId="8" fillId="0" borderId="0" xfId="6" applyNumberFormat="1" applyBorder="1"/>
    <xf numFmtId="3" fontId="8" fillId="0" borderId="7" xfId="6" applyNumberFormat="1" applyBorder="1"/>
    <xf numFmtId="0" fontId="9" fillId="0" borderId="8" xfId="6" applyFont="1" applyBorder="1" applyAlignment="1">
      <alignment horizontal="center"/>
    </xf>
    <xf numFmtId="0" fontId="9" fillId="4" borderId="9" xfId="6" applyFont="1" applyFill="1" applyBorder="1" applyAlignment="1">
      <alignment horizontal="center"/>
    </xf>
    <xf numFmtId="3" fontId="8" fillId="4" borderId="10" xfId="6" applyNumberFormat="1" applyFill="1" applyBorder="1"/>
    <xf numFmtId="3" fontId="8" fillId="4" borderId="11" xfId="6" applyNumberFormat="1" applyFill="1" applyBorder="1"/>
    <xf numFmtId="0" fontId="9" fillId="4" borderId="4" xfId="6" applyFont="1" applyFill="1" applyBorder="1" applyAlignment="1">
      <alignment horizontal="center" vertical="center" wrapText="1"/>
    </xf>
    <xf numFmtId="0" fontId="9" fillId="4" borderId="5" xfId="6" applyFont="1" applyFill="1" applyBorder="1" applyAlignment="1">
      <alignment horizontal="center" vertical="center" wrapText="1"/>
    </xf>
    <xf numFmtId="0" fontId="2" fillId="0" borderId="0" xfId="19"/>
    <xf numFmtId="0" fontId="11" fillId="0" borderId="1" xfId="19" applyFont="1" applyBorder="1"/>
    <xf numFmtId="0" fontId="2" fillId="0" borderId="0" xfId="16" applyFont="1"/>
    <xf numFmtId="0" fontId="2" fillId="0" borderId="0" xfId="16" applyFont="1" applyAlignment="1">
      <alignment horizontal="center"/>
    </xf>
    <xf numFmtId="0" fontId="0" fillId="0" borderId="0" xfId="2" applyFont="1"/>
    <xf numFmtId="0" fontId="0" fillId="0" borderId="0" xfId="2" applyFont="1" applyAlignment="1"/>
    <xf numFmtId="0" fontId="0" fillId="0" borderId="0" xfId="2" applyFont="1" applyAlignment="1">
      <alignment horizontal="center"/>
    </xf>
    <xf numFmtId="167" fontId="8" fillId="0" borderId="0" xfId="8" applyNumberFormat="1" applyFont="1"/>
    <xf numFmtId="167" fontId="9" fillId="0" borderId="0" xfId="8" applyNumberFormat="1" applyFont="1" applyAlignment="1">
      <alignment horizontal="center"/>
    </xf>
    <xf numFmtId="167" fontId="12" fillId="0" borderId="0" xfId="8" applyNumberFormat="1" applyFont="1"/>
    <xf numFmtId="168" fontId="0" fillId="0" borderId="0" xfId="0" applyNumberFormat="1"/>
    <xf numFmtId="0" fontId="11" fillId="5" borderId="16" xfId="21" applyFont="1" applyFill="1" applyBorder="1" applyAlignment="1" applyProtection="1">
      <alignment horizontal="right"/>
      <protection locked="0"/>
    </xf>
    <xf numFmtId="0" fontId="11" fillId="5" borderId="0" xfId="21" applyFont="1" applyFill="1" applyBorder="1" applyAlignment="1" applyProtection="1">
      <alignment horizontal="right"/>
      <protection locked="0"/>
    </xf>
    <xf numFmtId="0" fontId="11" fillId="5" borderId="7" xfId="21" applyFont="1" applyFill="1" applyBorder="1" applyAlignment="1" applyProtection="1">
      <alignment horizontal="right"/>
      <protection locked="0"/>
    </xf>
    <xf numFmtId="10" fontId="14" fillId="0" borderId="0" xfId="23" applyNumberFormat="1" applyFont="1" applyBorder="1" applyProtection="1">
      <protection locked="0"/>
    </xf>
    <xf numFmtId="10" fontId="14" fillId="0" borderId="7" xfId="23" applyNumberFormat="1" applyFont="1" applyBorder="1" applyProtection="1">
      <protection locked="0"/>
    </xf>
    <xf numFmtId="10" fontId="14" fillId="0" borderId="20" xfId="23" applyNumberFormat="1" applyFont="1" applyBorder="1" applyProtection="1">
      <protection locked="0"/>
    </xf>
    <xf numFmtId="0" fontId="11" fillId="0" borderId="22" xfId="21" applyFont="1" applyBorder="1" applyProtection="1">
      <protection locked="0"/>
    </xf>
    <xf numFmtId="10" fontId="11" fillId="0" borderId="23" xfId="21" applyNumberFormat="1" applyFont="1" applyBorder="1" applyProtection="1">
      <protection locked="0"/>
    </xf>
    <xf numFmtId="10" fontId="11" fillId="0" borderId="24" xfId="21" applyNumberFormat="1" applyFont="1" applyBorder="1" applyProtection="1">
      <protection locked="0"/>
    </xf>
    <xf numFmtId="10" fontId="11" fillId="0" borderId="25" xfId="21" applyNumberFormat="1" applyFont="1" applyBorder="1" applyProtection="1">
      <protection locked="0"/>
    </xf>
    <xf numFmtId="0" fontId="11" fillId="0" borderId="29" xfId="21" applyFont="1" applyBorder="1" applyProtection="1">
      <protection locked="0"/>
    </xf>
    <xf numFmtId="167" fontId="2" fillId="0" borderId="12" xfId="13" applyNumberFormat="1" applyFont="1" applyBorder="1"/>
    <xf numFmtId="0" fontId="2" fillId="0" borderId="0" xfId="19" applyFill="1" applyBorder="1"/>
    <xf numFmtId="167" fontId="0" fillId="0" borderId="0" xfId="0" applyNumberFormat="1"/>
    <xf numFmtId="167" fontId="0" fillId="0" borderId="0" xfId="14" applyNumberFormat="1" applyFont="1"/>
    <xf numFmtId="167" fontId="0" fillId="0" borderId="0" xfId="10" applyNumberFormat="1" applyFont="1"/>
    <xf numFmtId="167" fontId="0" fillId="3" borderId="2" xfId="10" applyNumberFormat="1" applyFont="1" applyFill="1" applyBorder="1"/>
    <xf numFmtId="167" fontId="0" fillId="0" borderId="2" xfId="10" applyNumberFormat="1" applyFont="1" applyBorder="1"/>
    <xf numFmtId="167" fontId="0" fillId="2" borderId="0" xfId="10" applyNumberFormat="1" applyFont="1" applyFill="1"/>
    <xf numFmtId="43" fontId="0" fillId="0" borderId="2" xfId="10" applyNumberFormat="1" applyFont="1" applyBorder="1"/>
    <xf numFmtId="0" fontId="0" fillId="0" borderId="0" xfId="2" applyFont="1" applyFill="1"/>
    <xf numFmtId="0" fontId="11" fillId="0" borderId="1" xfId="19" applyFont="1" applyBorder="1" applyAlignment="1">
      <alignment wrapText="1"/>
    </xf>
    <xf numFmtId="0" fontId="12" fillId="0" borderId="0" xfId="0" applyFont="1"/>
    <xf numFmtId="0" fontId="12" fillId="0" borderId="0" xfId="2" applyFont="1" applyFill="1"/>
    <xf numFmtId="168" fontId="12" fillId="0" borderId="0" xfId="3" applyNumberFormat="1" applyFont="1"/>
    <xf numFmtId="165" fontId="12" fillId="0" borderId="0" xfId="7" applyNumberFormat="1" applyFont="1"/>
    <xf numFmtId="168" fontId="12" fillId="0" borderId="0" xfId="0" applyNumberFormat="1" applyFont="1"/>
    <xf numFmtId="0" fontId="1" fillId="0" borderId="16" xfId="21" applyFont="1" applyBorder="1" applyProtection="1">
      <protection locked="0"/>
    </xf>
    <xf numFmtId="10" fontId="14" fillId="0" borderId="17" xfId="23" applyNumberFormat="1" applyFont="1" applyBorder="1" applyProtection="1">
      <protection locked="0"/>
    </xf>
    <xf numFmtId="0" fontId="1" fillId="8" borderId="0" xfId="21" applyFont="1" applyFill="1" applyBorder="1" applyProtection="1">
      <protection locked="0"/>
    </xf>
    <xf numFmtId="10" fontId="14" fillId="8" borderId="0" xfId="23" applyNumberFormat="1" applyFont="1" applyFill="1" applyBorder="1" applyProtection="1">
      <protection locked="0"/>
    </xf>
    <xf numFmtId="0" fontId="1" fillId="0" borderId="18" xfId="21" applyFont="1" applyBorder="1" applyProtection="1">
      <protection locked="0"/>
    </xf>
    <xf numFmtId="0" fontId="1" fillId="8" borderId="19" xfId="21" applyFont="1" applyFill="1" applyBorder="1" applyProtection="1">
      <protection locked="0"/>
    </xf>
    <xf numFmtId="10" fontId="14" fillId="0" borderId="21" xfId="23" applyNumberFormat="1" applyFont="1" applyBorder="1" applyProtection="1">
      <protection locked="0"/>
    </xf>
    <xf numFmtId="0" fontId="1" fillId="0" borderId="0" xfId="16" applyFont="1" applyAlignment="1">
      <alignment horizontal="center" wrapText="1"/>
    </xf>
    <xf numFmtId="167" fontId="14" fillId="6" borderId="0" xfId="22" applyNumberFormat="1" applyFont="1" applyFill="1" applyBorder="1" applyProtection="1">
      <protection locked="0"/>
    </xf>
    <xf numFmtId="167" fontId="14" fillId="6" borderId="17" xfId="23" applyNumberFormat="1" applyFont="1" applyFill="1" applyBorder="1" applyProtection="1">
      <protection locked="0"/>
    </xf>
    <xf numFmtId="167" fontId="14" fillId="0" borderId="7" xfId="22" applyNumberFormat="1" applyFont="1" applyBorder="1" applyProtection="1">
      <protection locked="0"/>
    </xf>
    <xf numFmtId="167" fontId="14" fillId="8" borderId="0" xfId="22" applyNumberFormat="1" applyFont="1" applyFill="1" applyBorder="1" applyProtection="1">
      <protection locked="0"/>
    </xf>
    <xf numFmtId="167" fontId="14" fillId="6" borderId="0" xfId="23" applyNumberFormat="1" applyFont="1" applyFill="1" applyBorder="1" applyProtection="1">
      <protection locked="0"/>
    </xf>
    <xf numFmtId="167" fontId="14" fillId="6" borderId="17" xfId="22" applyNumberFormat="1" applyFont="1" applyFill="1" applyBorder="1" applyProtection="1">
      <protection locked="0"/>
    </xf>
    <xf numFmtId="167" fontId="14" fillId="8" borderId="19" xfId="22" applyNumberFormat="1" applyFont="1" applyFill="1" applyBorder="1" applyProtection="1">
      <protection locked="0"/>
    </xf>
    <xf numFmtId="167" fontId="14" fillId="6" borderId="20" xfId="22" applyNumberFormat="1" applyFont="1" applyFill="1" applyBorder="1" applyProtection="1">
      <protection locked="0"/>
    </xf>
    <xf numFmtId="167" fontId="14" fillId="0" borderId="21" xfId="22" applyNumberFormat="1" applyFont="1" applyBorder="1" applyProtection="1">
      <protection locked="0"/>
    </xf>
    <xf numFmtId="167" fontId="11" fillId="0" borderId="10" xfId="22" applyNumberFormat="1" applyFont="1" applyBorder="1" applyProtection="1">
      <protection locked="0"/>
    </xf>
    <xf numFmtId="167" fontId="11" fillId="0" borderId="30" xfId="22" applyNumberFormat="1" applyFont="1" applyBorder="1" applyProtection="1">
      <protection locked="0"/>
    </xf>
    <xf numFmtId="167" fontId="15" fillId="0" borderId="11" xfId="22" applyNumberFormat="1" applyFont="1" applyBorder="1" applyProtection="1">
      <protection locked="0"/>
    </xf>
    <xf numFmtId="0" fontId="0" fillId="0" borderId="0" xfId="6" applyFont="1"/>
    <xf numFmtId="0" fontId="13" fillId="9" borderId="0" xfId="6" applyFont="1" applyFill="1"/>
    <xf numFmtId="0" fontId="8" fillId="9" borderId="0" xfId="6" applyFill="1"/>
    <xf numFmtId="0" fontId="9" fillId="9" borderId="6" xfId="6" applyFont="1" applyFill="1" applyBorder="1" applyAlignment="1">
      <alignment horizontal="center"/>
    </xf>
    <xf numFmtId="167" fontId="8" fillId="9" borderId="0" xfId="14" applyNumberFormat="1" applyFill="1" applyBorder="1"/>
    <xf numFmtId="167" fontId="8" fillId="9" borderId="7" xfId="6" applyNumberFormat="1" applyFill="1" applyBorder="1"/>
    <xf numFmtId="0" fontId="9" fillId="9" borderId="8" xfId="6" applyFont="1" applyFill="1" applyBorder="1" applyAlignment="1">
      <alignment horizontal="center"/>
    </xf>
    <xf numFmtId="0" fontId="9" fillId="9" borderId="9" xfId="6" applyFont="1" applyFill="1" applyBorder="1" applyAlignment="1">
      <alignment horizontal="center"/>
    </xf>
    <xf numFmtId="167" fontId="8" fillId="9" borderId="10" xfId="14" applyNumberFormat="1" applyFill="1" applyBorder="1"/>
    <xf numFmtId="167" fontId="8" fillId="9" borderId="11" xfId="6" applyNumberFormat="1" applyFill="1" applyBorder="1"/>
    <xf numFmtId="167" fontId="8" fillId="9" borderId="7" xfId="14" applyNumberFormat="1" applyFill="1" applyBorder="1"/>
    <xf numFmtId="167" fontId="8" fillId="9" borderId="11" xfId="14" applyNumberFormat="1" applyFill="1" applyBorder="1"/>
    <xf numFmtId="0" fontId="0" fillId="9" borderId="0" xfId="6" applyFont="1" applyFill="1"/>
    <xf numFmtId="0" fontId="9" fillId="10" borderId="5" xfId="6" applyFont="1" applyFill="1" applyBorder="1" applyAlignment="1">
      <alignment vertical="center"/>
    </xf>
    <xf numFmtId="0" fontId="9" fillId="10" borderId="3" xfId="6" applyFont="1" applyFill="1" applyBorder="1"/>
    <xf numFmtId="0" fontId="9" fillId="10" borderId="4" xfId="6" applyFont="1" applyFill="1" applyBorder="1" applyAlignment="1">
      <alignment vertical="center"/>
    </xf>
    <xf numFmtId="0" fontId="9" fillId="10" borderId="5" xfId="6" applyFont="1" applyFill="1" applyBorder="1"/>
    <xf numFmtId="3" fontId="8" fillId="9" borderId="0" xfId="6" applyNumberFormat="1" applyFill="1" applyBorder="1"/>
    <xf numFmtId="3" fontId="8" fillId="9" borderId="7" xfId="6" applyNumberFormat="1" applyFill="1" applyBorder="1"/>
    <xf numFmtId="3" fontId="8" fillId="9" borderId="10" xfId="6" applyNumberFormat="1" applyFill="1" applyBorder="1"/>
    <xf numFmtId="3" fontId="8" fillId="9" borderId="11" xfId="6" applyNumberFormat="1" applyFill="1" applyBorder="1"/>
    <xf numFmtId="1" fontId="0" fillId="0" borderId="0" xfId="0" applyNumberFormat="1"/>
    <xf numFmtId="0" fontId="9" fillId="0" borderId="9" xfId="6" applyFont="1" applyBorder="1" applyAlignment="1">
      <alignment horizontal="center"/>
    </xf>
    <xf numFmtId="3" fontId="8" fillId="0" borderId="10" xfId="6" applyNumberFormat="1" applyBorder="1"/>
    <xf numFmtId="3" fontId="8" fillId="0" borderId="11" xfId="6" applyNumberFormat="1" applyBorder="1"/>
    <xf numFmtId="0" fontId="8" fillId="0" borderId="0" xfId="6" applyFont="1" applyAlignment="1">
      <alignment horizontal="center" wrapText="1"/>
    </xf>
    <xf numFmtId="0" fontId="0" fillId="0" borderId="0" xfId="6" applyFont="1" applyAlignment="1">
      <alignment horizontal="center" wrapText="1"/>
    </xf>
    <xf numFmtId="0" fontId="0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/>
    <xf numFmtId="0" fontId="8" fillId="0" borderId="0" xfId="2" applyFont="1" applyAlignment="1">
      <alignment horizontal="left"/>
    </xf>
    <xf numFmtId="0" fontId="8" fillId="0" borderId="0" xfId="6" applyFont="1" applyAlignment="1">
      <alignment horizontal="center" wrapText="1"/>
    </xf>
    <xf numFmtId="0" fontId="8" fillId="0" borderId="0" xfId="6" applyFont="1" applyAlignment="1">
      <alignment horizontal="center"/>
    </xf>
    <xf numFmtId="0" fontId="9" fillId="0" borderId="0" xfId="6" applyFont="1" applyAlignment="1">
      <alignment horizontal="center"/>
    </xf>
    <xf numFmtId="0" fontId="11" fillId="5" borderId="13" xfId="21" applyFont="1" applyFill="1" applyBorder="1" applyAlignment="1" applyProtection="1">
      <alignment horizontal="center" vertical="top"/>
      <protection locked="0"/>
    </xf>
    <xf numFmtId="0" fontId="11" fillId="5" borderId="14" xfId="21" applyFont="1" applyFill="1" applyBorder="1" applyAlignment="1" applyProtection="1">
      <alignment horizontal="center" vertical="top"/>
      <protection locked="0"/>
    </xf>
    <xf numFmtId="0" fontId="11" fillId="5" borderId="15" xfId="21" applyFont="1" applyFill="1" applyBorder="1" applyAlignment="1" applyProtection="1">
      <alignment horizontal="center" vertical="top"/>
      <protection locked="0"/>
    </xf>
    <xf numFmtId="169" fontId="14" fillId="6" borderId="16" xfId="22" applyNumberFormat="1" applyFont="1" applyFill="1" applyBorder="1" applyAlignment="1" applyProtection="1">
      <alignment horizontal="center" vertical="top"/>
      <protection locked="0"/>
    </xf>
    <xf numFmtId="169" fontId="14" fillId="6" borderId="0" xfId="22" applyNumberFormat="1" applyFont="1" applyFill="1" applyBorder="1" applyAlignment="1" applyProtection="1">
      <alignment horizontal="center" vertical="top"/>
      <protection locked="0"/>
    </xf>
    <xf numFmtId="169" fontId="14" fillId="6" borderId="7" xfId="22" applyNumberFormat="1" applyFont="1" applyFill="1" applyBorder="1" applyAlignment="1" applyProtection="1">
      <alignment horizontal="center" vertical="top"/>
      <protection locked="0"/>
    </xf>
    <xf numFmtId="0" fontId="11" fillId="7" borderId="16" xfId="21" applyFont="1" applyFill="1" applyBorder="1" applyAlignment="1" applyProtection="1">
      <alignment horizontal="center" vertical="top"/>
      <protection locked="0"/>
    </xf>
    <xf numFmtId="0" fontId="11" fillId="7" borderId="0" xfId="21" applyFont="1" applyFill="1" applyBorder="1" applyAlignment="1" applyProtection="1">
      <alignment horizontal="center" vertical="top"/>
      <protection locked="0"/>
    </xf>
    <xf numFmtId="0" fontId="11" fillId="7" borderId="7" xfId="21" applyFont="1" applyFill="1" applyBorder="1" applyAlignment="1" applyProtection="1">
      <alignment horizontal="center" vertical="top"/>
      <protection locked="0"/>
    </xf>
    <xf numFmtId="0" fontId="11" fillId="7" borderId="26" xfId="21" applyFont="1" applyFill="1" applyBorder="1" applyAlignment="1" applyProtection="1">
      <alignment horizontal="center" vertical="center"/>
      <protection locked="0"/>
    </xf>
    <xf numFmtId="0" fontId="11" fillId="7" borderId="27" xfId="21" applyFont="1" applyFill="1" applyBorder="1" applyAlignment="1" applyProtection="1">
      <alignment horizontal="center" vertical="center"/>
      <protection locked="0"/>
    </xf>
    <xf numFmtId="0" fontId="11" fillId="7" borderId="28" xfId="21" applyFont="1" applyFill="1" applyBorder="1" applyAlignment="1" applyProtection="1">
      <alignment horizontal="center" vertical="center"/>
      <protection locked="0"/>
    </xf>
  </cellXfs>
  <cellStyles count="24">
    <cellStyle name="Comma" xfId="14" builtinId="3"/>
    <cellStyle name="Comma 2" xfId="13"/>
    <cellStyle name="Comma 2 2" xfId="20"/>
    <cellStyle name="Comma 3" xfId="3"/>
    <cellStyle name="Comma 3 2" xfId="22"/>
    <cellStyle name="Comma 5" xfId="8"/>
    <cellStyle name="Comma 5 2" xfId="15"/>
    <cellStyle name="Comma 6" xfId="10"/>
    <cellStyle name="Comma 6 2" xfId="17"/>
    <cellStyle name="Normal" xfId="0" builtinId="0"/>
    <cellStyle name="Normal 2" xfId="12"/>
    <cellStyle name="Normal 2 2" xfId="6"/>
    <cellStyle name="Normal 2 3" xfId="19"/>
    <cellStyle name="Normal 3" xfId="2"/>
    <cellStyle name="Normal 5 2" xfId="21"/>
    <cellStyle name="Normal 7" xfId="9"/>
    <cellStyle name="Normal 7 2" xfId="16"/>
    <cellStyle name="Percent" xfId="1" builtinId="5"/>
    <cellStyle name="Percent 2" xfId="5"/>
    <cellStyle name="Percent 3" xfId="4"/>
    <cellStyle name="Percent 3 2" xfId="23"/>
    <cellStyle name="Percent 5" xfId="7"/>
    <cellStyle name="Percent 6" xfId="11"/>
    <cellStyle name="Percent 6 2" xfId="18"/>
  </cellStyles>
  <dxfs count="1">
    <dxf>
      <font>
        <color theme="1"/>
      </font>
    </dxf>
  </dxfs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Residential Predicted vs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'Residential Predicted Monthly'!$C$1</c:f>
              <c:strCache>
                <c:ptCount val="1"/>
                <c:pt idx="0">
                  <c:v>ReskWh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'Residential Predicted Monthly'!$A$2:$A$97</c:f>
              <c:numCache>
                <c:formatCode>m/d/yyyy</c:formatCode>
                <c:ptCount val="96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</c:numCache>
            </c:numRef>
          </c:cat>
          <c:val>
            <c:numRef>
              <c:f>'Residential Predicted Monthly'!$C$2:$C$97</c:f>
              <c:numCache>
                <c:formatCode>#,##0</c:formatCode>
                <c:ptCount val="96"/>
                <c:pt idx="0">
                  <c:v>4530118.7300000004</c:v>
                </c:pt>
                <c:pt idx="1">
                  <c:v>4385479.7300000004</c:v>
                </c:pt>
                <c:pt idx="2">
                  <c:v>4120513.3</c:v>
                </c:pt>
                <c:pt idx="3">
                  <c:v>2920103.81</c:v>
                </c:pt>
                <c:pt idx="4">
                  <c:v>2793779.37</c:v>
                </c:pt>
                <c:pt idx="5">
                  <c:v>3177125.75</c:v>
                </c:pt>
                <c:pt idx="6">
                  <c:v>3227538.3</c:v>
                </c:pt>
                <c:pt idx="7">
                  <c:v>2365844.5</c:v>
                </c:pt>
                <c:pt idx="8">
                  <c:v>2725192.5</c:v>
                </c:pt>
                <c:pt idx="9">
                  <c:v>3290420.1</c:v>
                </c:pt>
                <c:pt idx="10">
                  <c:v>3628828.9</c:v>
                </c:pt>
                <c:pt idx="11">
                  <c:v>4800892</c:v>
                </c:pt>
                <c:pt idx="12">
                  <c:v>5529547</c:v>
                </c:pt>
                <c:pt idx="13">
                  <c:v>3825302</c:v>
                </c:pt>
                <c:pt idx="14">
                  <c:v>4119385</c:v>
                </c:pt>
                <c:pt idx="15">
                  <c:v>3554291</c:v>
                </c:pt>
                <c:pt idx="16">
                  <c:v>2856564</c:v>
                </c:pt>
                <c:pt idx="17">
                  <c:v>3207383</c:v>
                </c:pt>
                <c:pt idx="18">
                  <c:v>3010260</c:v>
                </c:pt>
                <c:pt idx="19">
                  <c:v>3085129</c:v>
                </c:pt>
                <c:pt idx="20">
                  <c:v>2625912</c:v>
                </c:pt>
                <c:pt idx="21">
                  <c:v>3098855</c:v>
                </c:pt>
                <c:pt idx="22">
                  <c:v>3328628</c:v>
                </c:pt>
                <c:pt idx="23">
                  <c:v>4746890</c:v>
                </c:pt>
                <c:pt idx="24">
                  <c:v>4645892</c:v>
                </c:pt>
                <c:pt idx="25">
                  <c:v>4126571</c:v>
                </c:pt>
                <c:pt idx="26">
                  <c:v>3431820</c:v>
                </c:pt>
                <c:pt idx="27">
                  <c:v>2980197</c:v>
                </c:pt>
                <c:pt idx="28">
                  <c:v>3025977</c:v>
                </c:pt>
                <c:pt idx="29">
                  <c:v>2748251</c:v>
                </c:pt>
                <c:pt idx="30">
                  <c:v>3165894.2857142854</c:v>
                </c:pt>
                <c:pt idx="31">
                  <c:v>3146210</c:v>
                </c:pt>
                <c:pt idx="32">
                  <c:v>2883294</c:v>
                </c:pt>
                <c:pt idx="33">
                  <c:v>3247841</c:v>
                </c:pt>
                <c:pt idx="34">
                  <c:v>3644619</c:v>
                </c:pt>
                <c:pt idx="35">
                  <c:v>4594207</c:v>
                </c:pt>
                <c:pt idx="36">
                  <c:v>4900668</c:v>
                </c:pt>
                <c:pt idx="37">
                  <c:v>4189893</c:v>
                </c:pt>
                <c:pt idx="38">
                  <c:v>4040009</c:v>
                </c:pt>
                <c:pt idx="39">
                  <c:v>3277910</c:v>
                </c:pt>
                <c:pt idx="40">
                  <c:v>2847575</c:v>
                </c:pt>
                <c:pt idx="41">
                  <c:v>2734195</c:v>
                </c:pt>
                <c:pt idx="42">
                  <c:v>3118028</c:v>
                </c:pt>
                <c:pt idx="43">
                  <c:v>2930303</c:v>
                </c:pt>
                <c:pt idx="44">
                  <c:v>2804940</c:v>
                </c:pt>
                <c:pt idx="45">
                  <c:v>3053764</c:v>
                </c:pt>
                <c:pt idx="46">
                  <c:v>3518635</c:v>
                </c:pt>
                <c:pt idx="47">
                  <c:v>4520343</c:v>
                </c:pt>
                <c:pt idx="48">
                  <c:v>4666197</c:v>
                </c:pt>
                <c:pt idx="49">
                  <c:v>3898245</c:v>
                </c:pt>
                <c:pt idx="50">
                  <c:v>3572833</c:v>
                </c:pt>
                <c:pt idx="51">
                  <c:v>3171285</c:v>
                </c:pt>
                <c:pt idx="52">
                  <c:v>2817407</c:v>
                </c:pt>
                <c:pt idx="53">
                  <c:v>2891470</c:v>
                </c:pt>
                <c:pt idx="54">
                  <c:v>3119587</c:v>
                </c:pt>
                <c:pt idx="55">
                  <c:v>2953303</c:v>
                </c:pt>
                <c:pt idx="56">
                  <c:v>2858526</c:v>
                </c:pt>
                <c:pt idx="57">
                  <c:v>3246344</c:v>
                </c:pt>
                <c:pt idx="58">
                  <c:v>3721879</c:v>
                </c:pt>
                <c:pt idx="59">
                  <c:v>4663309</c:v>
                </c:pt>
                <c:pt idx="60">
                  <c:v>4954408</c:v>
                </c:pt>
                <c:pt idx="61">
                  <c:v>4311884</c:v>
                </c:pt>
                <c:pt idx="62">
                  <c:v>3954376</c:v>
                </c:pt>
                <c:pt idx="63">
                  <c:v>3405931</c:v>
                </c:pt>
                <c:pt idx="64">
                  <c:v>2887039</c:v>
                </c:pt>
                <c:pt idx="65">
                  <c:v>2801488</c:v>
                </c:pt>
                <c:pt idx="66">
                  <c:v>3090147</c:v>
                </c:pt>
                <c:pt idx="67">
                  <c:v>2957463</c:v>
                </c:pt>
                <c:pt idx="68">
                  <c:v>2771188</c:v>
                </c:pt>
                <c:pt idx="69">
                  <c:v>3192880</c:v>
                </c:pt>
                <c:pt idx="70">
                  <c:v>3811621</c:v>
                </c:pt>
                <c:pt idx="71">
                  <c:v>5178825</c:v>
                </c:pt>
                <c:pt idx="72">
                  <c:v>5237206</c:v>
                </c:pt>
                <c:pt idx="73">
                  <c:v>4198043</c:v>
                </c:pt>
                <c:pt idx="74">
                  <c:v>4273769</c:v>
                </c:pt>
                <c:pt idx="75">
                  <c:v>3307865</c:v>
                </c:pt>
                <c:pt idx="76">
                  <c:v>2901792</c:v>
                </c:pt>
                <c:pt idx="77">
                  <c:v>2782134</c:v>
                </c:pt>
                <c:pt idx="78">
                  <c:v>2832126</c:v>
                </c:pt>
                <c:pt idx="79">
                  <c:v>2848058</c:v>
                </c:pt>
                <c:pt idx="80">
                  <c:v>2824625</c:v>
                </c:pt>
                <c:pt idx="81">
                  <c:v>3220869</c:v>
                </c:pt>
                <c:pt idx="82">
                  <c:v>3875491</c:v>
                </c:pt>
                <c:pt idx="83">
                  <c:v>4515462</c:v>
                </c:pt>
                <c:pt idx="84">
                  <c:v>4951406</c:v>
                </c:pt>
                <c:pt idx="85">
                  <c:v>4608820</c:v>
                </c:pt>
                <c:pt idx="86">
                  <c:v>3921374</c:v>
                </c:pt>
                <c:pt idx="87">
                  <c:v>3218333</c:v>
                </c:pt>
                <c:pt idx="88">
                  <c:v>2793967</c:v>
                </c:pt>
                <c:pt idx="89">
                  <c:v>2647768</c:v>
                </c:pt>
                <c:pt idx="90">
                  <c:v>2982636</c:v>
                </c:pt>
                <c:pt idx="91">
                  <c:v>2860854</c:v>
                </c:pt>
                <c:pt idx="92">
                  <c:v>2776529</c:v>
                </c:pt>
                <c:pt idx="93">
                  <c:v>3127767</c:v>
                </c:pt>
                <c:pt idx="94">
                  <c:v>3289779</c:v>
                </c:pt>
                <c:pt idx="95">
                  <c:v>3916823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28-427D-BD77-6137BE06F50D}"/>
            </c:ext>
          </c:extLst>
        </c:ser>
        <c:ser>
          <c:idx val="1"/>
          <c:order val="1"/>
          <c:tx>
            <c:strRef>
              <c:f>'Residential Predicted Monthly'!$T$1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'Residential Predicted Monthly'!$A$2:$A$97</c:f>
              <c:numCache>
                <c:formatCode>m/d/yyyy</c:formatCode>
                <c:ptCount val="96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</c:numCache>
            </c:numRef>
          </c:cat>
          <c:val>
            <c:numRef>
              <c:f>'Residential Predicted Monthly'!$T$2:$T$97</c:f>
              <c:numCache>
                <c:formatCode>General</c:formatCode>
                <c:ptCount val="96"/>
                <c:pt idx="0">
                  <c:v>4735060.0950343469</c:v>
                </c:pt>
                <c:pt idx="1">
                  <c:v>4295173.4215098927</c:v>
                </c:pt>
                <c:pt idx="2">
                  <c:v>4195726.236069384</c:v>
                </c:pt>
                <c:pt idx="3">
                  <c:v>3189092.246092435</c:v>
                </c:pt>
                <c:pt idx="4">
                  <c:v>2944307.8570193625</c:v>
                </c:pt>
                <c:pt idx="5">
                  <c:v>2898272.2698312229</c:v>
                </c:pt>
                <c:pt idx="6">
                  <c:v>2924720.9822817273</c:v>
                </c:pt>
                <c:pt idx="7">
                  <c:v>2806913.5523986267</c:v>
                </c:pt>
                <c:pt idx="8">
                  <c:v>2841203.4955534283</c:v>
                </c:pt>
                <c:pt idx="9">
                  <c:v>3251363.919650259</c:v>
                </c:pt>
                <c:pt idx="10">
                  <c:v>3667590.3487874228</c:v>
                </c:pt>
                <c:pt idx="11">
                  <c:v>4925540.3547191117</c:v>
                </c:pt>
                <c:pt idx="12">
                  <c:v>5201081.6086893827</c:v>
                </c:pt>
                <c:pt idx="13">
                  <c:v>4146670.4841574966</c:v>
                </c:pt>
                <c:pt idx="14">
                  <c:v>3959274.6486272924</c:v>
                </c:pt>
                <c:pt idx="15">
                  <c:v>3349302.4637503102</c:v>
                </c:pt>
                <c:pt idx="16">
                  <c:v>2938219.2312335265</c:v>
                </c:pt>
                <c:pt idx="17">
                  <c:v>3071185.1952110091</c:v>
                </c:pt>
                <c:pt idx="18">
                  <c:v>2933956.3970777434</c:v>
                </c:pt>
                <c:pt idx="19">
                  <c:v>3006439.2152146045</c:v>
                </c:pt>
                <c:pt idx="20">
                  <c:v>2679732.4622260546</c:v>
                </c:pt>
                <c:pt idx="21">
                  <c:v>3356272.21912794</c:v>
                </c:pt>
                <c:pt idx="22">
                  <c:v>3398325.4325047592</c:v>
                </c:pt>
                <c:pt idx="23">
                  <c:v>4635962.4253446655</c:v>
                </c:pt>
                <c:pt idx="24">
                  <c:v>4735159.9392873775</c:v>
                </c:pt>
                <c:pt idx="25">
                  <c:v>3998613.9866532707</c:v>
                </c:pt>
                <c:pt idx="26">
                  <c:v>3474156.0657539316</c:v>
                </c:pt>
                <c:pt idx="27">
                  <c:v>3047295.1254751077</c:v>
                </c:pt>
                <c:pt idx="28">
                  <c:v>2846259.0819018763</c:v>
                </c:pt>
                <c:pt idx="29">
                  <c:v>2872325.9481962444</c:v>
                </c:pt>
                <c:pt idx="30">
                  <c:v>3147978.0959583689</c:v>
                </c:pt>
                <c:pt idx="31">
                  <c:v>3128529.417177977</c:v>
                </c:pt>
                <c:pt idx="32">
                  <c:v>2811423.5389279895</c:v>
                </c:pt>
                <c:pt idx="33">
                  <c:v>3247725.6481868508</c:v>
                </c:pt>
                <c:pt idx="34">
                  <c:v>3611661.9920949889</c:v>
                </c:pt>
                <c:pt idx="35">
                  <c:v>4454646.1591516966</c:v>
                </c:pt>
                <c:pt idx="36">
                  <c:v>5008096.2186084399</c:v>
                </c:pt>
                <c:pt idx="37">
                  <c:v>4169538.76066725</c:v>
                </c:pt>
                <c:pt idx="38">
                  <c:v>4061162.7782633193</c:v>
                </c:pt>
                <c:pt idx="39">
                  <c:v>3317035.4190109414</c:v>
                </c:pt>
                <c:pt idx="40">
                  <c:v>2768611.8673315565</c:v>
                </c:pt>
                <c:pt idx="41">
                  <c:v>2818918.3121702871</c:v>
                </c:pt>
                <c:pt idx="42">
                  <c:v>3306622.8437177078</c:v>
                </c:pt>
                <c:pt idx="43">
                  <c:v>2851486.2321222303</c:v>
                </c:pt>
                <c:pt idx="44">
                  <c:v>2704290.8080454534</c:v>
                </c:pt>
                <c:pt idx="45">
                  <c:v>3041869.474199492</c:v>
                </c:pt>
                <c:pt idx="46">
                  <c:v>3509588.7989523788</c:v>
                </c:pt>
                <c:pt idx="47">
                  <c:v>4532488.2248220164</c:v>
                </c:pt>
                <c:pt idx="48">
                  <c:v>4692401.5581159899</c:v>
                </c:pt>
                <c:pt idx="49">
                  <c:v>3901389.9440050148</c:v>
                </c:pt>
                <c:pt idx="50">
                  <c:v>3441616.2346204622</c:v>
                </c:pt>
                <c:pt idx="51">
                  <c:v>3269874.3271933692</c:v>
                </c:pt>
                <c:pt idx="52">
                  <c:v>2728771.0802048007</c:v>
                </c:pt>
                <c:pt idx="53">
                  <c:v>2957246.7747898698</c:v>
                </c:pt>
                <c:pt idx="54">
                  <c:v>3073649.6737898476</c:v>
                </c:pt>
                <c:pt idx="55">
                  <c:v>2879245.4577603531</c:v>
                </c:pt>
                <c:pt idx="56">
                  <c:v>2835085.7330030734</c:v>
                </c:pt>
                <c:pt idx="57">
                  <c:v>3160323.2821983583</c:v>
                </c:pt>
                <c:pt idx="58">
                  <c:v>3663995.2985840309</c:v>
                </c:pt>
                <c:pt idx="59">
                  <c:v>4505416.926172141</c:v>
                </c:pt>
                <c:pt idx="60">
                  <c:v>4859308.37349643</c:v>
                </c:pt>
                <c:pt idx="61">
                  <c:v>4172986.9037815644</c:v>
                </c:pt>
                <c:pt idx="62">
                  <c:v>3890052.9407427581</c:v>
                </c:pt>
                <c:pt idx="63">
                  <c:v>3465799.7327049281</c:v>
                </c:pt>
                <c:pt idx="64">
                  <c:v>2780956.7968422668</c:v>
                </c:pt>
                <c:pt idx="65">
                  <c:v>2915569.8077553264</c:v>
                </c:pt>
                <c:pt idx="66">
                  <c:v>3141528.4199133581</c:v>
                </c:pt>
                <c:pt idx="67">
                  <c:v>2892105.9130957965</c:v>
                </c:pt>
                <c:pt idx="68">
                  <c:v>2698554.9237052361</c:v>
                </c:pt>
                <c:pt idx="69">
                  <c:v>3119858.7881033518</c:v>
                </c:pt>
                <c:pt idx="70">
                  <c:v>3760587.8378775334</c:v>
                </c:pt>
                <c:pt idx="71">
                  <c:v>5041529.4959900305</c:v>
                </c:pt>
                <c:pt idx="72">
                  <c:v>5100324.2036732631</c:v>
                </c:pt>
                <c:pt idx="73">
                  <c:v>4230069.5165119292</c:v>
                </c:pt>
                <c:pt idx="74">
                  <c:v>4353395.8153087683</c:v>
                </c:pt>
                <c:pt idx="75">
                  <c:v>3412834.9228611323</c:v>
                </c:pt>
                <c:pt idx="76">
                  <c:v>2746373.9841445154</c:v>
                </c:pt>
                <c:pt idx="77">
                  <c:v>2876483.8711038753</c:v>
                </c:pt>
                <c:pt idx="78">
                  <c:v>2938321.6340689212</c:v>
                </c:pt>
                <c:pt idx="79">
                  <c:v>2844756.7131601195</c:v>
                </c:pt>
                <c:pt idx="80">
                  <c:v>2733910.8540942837</c:v>
                </c:pt>
                <c:pt idx="81">
                  <c:v>3179843.2598468293</c:v>
                </c:pt>
                <c:pt idx="82">
                  <c:v>3927494.6532579735</c:v>
                </c:pt>
                <c:pt idx="83">
                  <c:v>4506632.8700456005</c:v>
                </c:pt>
                <c:pt idx="84">
                  <c:v>5113209.2714346964</c:v>
                </c:pt>
                <c:pt idx="85">
                  <c:v>4629794.7127135666</c:v>
                </c:pt>
                <c:pt idx="86">
                  <c:v>4066719.7449474344</c:v>
                </c:pt>
                <c:pt idx="87">
                  <c:v>3267457.0644459324</c:v>
                </c:pt>
                <c:pt idx="88">
                  <c:v>2679799.8154545026</c:v>
                </c:pt>
                <c:pt idx="89">
                  <c:v>2791215.5101656592</c:v>
                </c:pt>
                <c:pt idx="90">
                  <c:v>3079438.5389065687</c:v>
                </c:pt>
                <c:pt idx="91">
                  <c:v>2785329.3665158702</c:v>
                </c:pt>
                <c:pt idx="92">
                  <c:v>2700699.8839351232</c:v>
                </c:pt>
                <c:pt idx="93">
                  <c:v>3240050.9515143922</c:v>
                </c:pt>
                <c:pt idx="94">
                  <c:v>3426973.8956227135</c:v>
                </c:pt>
                <c:pt idx="95">
                  <c:v>4046291.6987457317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28-427D-BD77-6137BE06F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722664"/>
        <c:axId val="478728936"/>
      </c:lineChart>
      <c:dateAx>
        <c:axId val="478722664"/>
        <c:scaling>
          <c:orientation val="minMax"/>
          <c:max val="42339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28936"/>
        <c:crosses val="autoZero"/>
        <c:auto val="1"/>
        <c:lblOffset val="100"/>
        <c:baseTimeUnit val="months"/>
      </c:dateAx>
      <c:valAx>
        <c:axId val="478728936"/>
        <c:scaling>
          <c:orientation val="minMax"/>
          <c:min val="2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22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GS &lt; 50 Predicted vs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'GS&lt;50 Predicted Monthly'!$C$1</c:f>
              <c:strCache>
                <c:ptCount val="1"/>
                <c:pt idx="0">
                  <c:v>GS&lt;50 kWh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'GS&lt;50 Predicted Monthly'!$A$2:$A$98</c:f>
              <c:numCache>
                <c:formatCode>m/d/yyyy</c:formatCode>
                <c:ptCount val="9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</c:numCache>
            </c:numRef>
          </c:cat>
          <c:val>
            <c:numRef>
              <c:f>'GS&lt;50 Predicted Monthly'!$C$2:$C$98</c:f>
              <c:numCache>
                <c:formatCode>#,##0</c:formatCode>
                <c:ptCount val="97"/>
                <c:pt idx="0">
                  <c:v>2022597</c:v>
                </c:pt>
                <c:pt idx="1">
                  <c:v>2382192.71</c:v>
                </c:pt>
                <c:pt idx="2">
                  <c:v>1626513.3</c:v>
                </c:pt>
                <c:pt idx="3">
                  <c:v>1511086.07</c:v>
                </c:pt>
                <c:pt idx="4">
                  <c:v>1457209.98</c:v>
                </c:pt>
                <c:pt idx="5">
                  <c:v>1843826.17</c:v>
                </c:pt>
                <c:pt idx="6">
                  <c:v>1429483.9</c:v>
                </c:pt>
                <c:pt idx="7">
                  <c:v>1295096.6100000001</c:v>
                </c:pt>
                <c:pt idx="8">
                  <c:v>1383333.4</c:v>
                </c:pt>
                <c:pt idx="9">
                  <c:v>1427240.7</c:v>
                </c:pt>
                <c:pt idx="10">
                  <c:v>1801015.8</c:v>
                </c:pt>
                <c:pt idx="11">
                  <c:v>2096296</c:v>
                </c:pt>
                <c:pt idx="12">
                  <c:v>2348371</c:v>
                </c:pt>
                <c:pt idx="13">
                  <c:v>1749779</c:v>
                </c:pt>
                <c:pt idx="14">
                  <c:v>1772777</c:v>
                </c:pt>
                <c:pt idx="15">
                  <c:v>1612242</c:v>
                </c:pt>
                <c:pt idx="16">
                  <c:v>1267152</c:v>
                </c:pt>
                <c:pt idx="17">
                  <c:v>1605186</c:v>
                </c:pt>
                <c:pt idx="18">
                  <c:v>1396233</c:v>
                </c:pt>
                <c:pt idx="19">
                  <c:v>1435384</c:v>
                </c:pt>
                <c:pt idx="20">
                  <c:v>1528854</c:v>
                </c:pt>
                <c:pt idx="21">
                  <c:v>1493617</c:v>
                </c:pt>
                <c:pt idx="22">
                  <c:v>1706614</c:v>
                </c:pt>
                <c:pt idx="23">
                  <c:v>2088569</c:v>
                </c:pt>
                <c:pt idx="24">
                  <c:v>2098508</c:v>
                </c:pt>
                <c:pt idx="25">
                  <c:v>1845463</c:v>
                </c:pt>
                <c:pt idx="26">
                  <c:v>1795934</c:v>
                </c:pt>
                <c:pt idx="27">
                  <c:v>1478944</c:v>
                </c:pt>
                <c:pt idx="28">
                  <c:v>1376610</c:v>
                </c:pt>
                <c:pt idx="29">
                  <c:v>1431703</c:v>
                </c:pt>
                <c:pt idx="30">
                  <c:v>1582955.7142857143</c:v>
                </c:pt>
                <c:pt idx="31">
                  <c:v>1534032</c:v>
                </c:pt>
                <c:pt idx="32">
                  <c:v>1346082</c:v>
                </c:pt>
                <c:pt idx="33">
                  <c:v>1572694</c:v>
                </c:pt>
                <c:pt idx="34">
                  <c:v>1665869</c:v>
                </c:pt>
                <c:pt idx="35">
                  <c:v>2147553</c:v>
                </c:pt>
                <c:pt idx="36">
                  <c:v>2096308</c:v>
                </c:pt>
                <c:pt idx="37">
                  <c:v>1950929</c:v>
                </c:pt>
                <c:pt idx="38">
                  <c:v>2010295</c:v>
                </c:pt>
                <c:pt idx="39">
                  <c:v>1643730</c:v>
                </c:pt>
                <c:pt idx="40">
                  <c:v>1438889</c:v>
                </c:pt>
                <c:pt idx="41">
                  <c:v>1474365</c:v>
                </c:pt>
                <c:pt idx="42">
                  <c:v>1504965</c:v>
                </c:pt>
                <c:pt idx="43">
                  <c:v>1455877</c:v>
                </c:pt>
                <c:pt idx="44">
                  <c:v>1183224</c:v>
                </c:pt>
                <c:pt idx="45">
                  <c:v>1481297</c:v>
                </c:pt>
                <c:pt idx="46">
                  <c:v>1798244</c:v>
                </c:pt>
                <c:pt idx="47">
                  <c:v>2050174</c:v>
                </c:pt>
                <c:pt idx="48">
                  <c:v>1994403</c:v>
                </c:pt>
                <c:pt idx="49">
                  <c:v>1831745</c:v>
                </c:pt>
                <c:pt idx="50">
                  <c:v>1824684</c:v>
                </c:pt>
                <c:pt idx="51">
                  <c:v>1528320</c:v>
                </c:pt>
                <c:pt idx="52">
                  <c:v>1517285</c:v>
                </c:pt>
                <c:pt idx="53">
                  <c:v>1619660</c:v>
                </c:pt>
                <c:pt idx="54">
                  <c:v>1658456</c:v>
                </c:pt>
                <c:pt idx="55">
                  <c:v>1610171</c:v>
                </c:pt>
                <c:pt idx="56">
                  <c:v>1454479</c:v>
                </c:pt>
                <c:pt idx="57">
                  <c:v>1641184</c:v>
                </c:pt>
                <c:pt idx="58">
                  <c:v>1855255</c:v>
                </c:pt>
                <c:pt idx="59">
                  <c:v>1846199</c:v>
                </c:pt>
                <c:pt idx="60">
                  <c:v>2163751</c:v>
                </c:pt>
                <c:pt idx="61">
                  <c:v>1950486</c:v>
                </c:pt>
                <c:pt idx="62">
                  <c:v>1899673</c:v>
                </c:pt>
                <c:pt idx="63">
                  <c:v>1618895</c:v>
                </c:pt>
                <c:pt idx="64">
                  <c:v>1543767</c:v>
                </c:pt>
                <c:pt idx="65">
                  <c:v>1433535</c:v>
                </c:pt>
                <c:pt idx="66">
                  <c:v>1525323</c:v>
                </c:pt>
                <c:pt idx="67">
                  <c:v>1475606</c:v>
                </c:pt>
                <c:pt idx="68">
                  <c:v>1337007</c:v>
                </c:pt>
                <c:pt idx="69">
                  <c:v>1521325</c:v>
                </c:pt>
                <c:pt idx="70">
                  <c:v>1758585</c:v>
                </c:pt>
                <c:pt idx="71">
                  <c:v>2178337</c:v>
                </c:pt>
                <c:pt idx="72">
                  <c:v>2212638</c:v>
                </c:pt>
                <c:pt idx="73">
                  <c:v>1904100</c:v>
                </c:pt>
                <c:pt idx="74">
                  <c:v>1945743</c:v>
                </c:pt>
                <c:pt idx="75">
                  <c:v>1571630</c:v>
                </c:pt>
                <c:pt idx="76">
                  <c:v>1495774</c:v>
                </c:pt>
                <c:pt idx="77">
                  <c:v>1430675</c:v>
                </c:pt>
                <c:pt idx="78">
                  <c:v>1461226</c:v>
                </c:pt>
                <c:pt idx="79">
                  <c:v>1409726</c:v>
                </c:pt>
                <c:pt idx="80">
                  <c:v>1345733</c:v>
                </c:pt>
                <c:pt idx="81">
                  <c:v>1533974</c:v>
                </c:pt>
                <c:pt idx="82">
                  <c:v>1748705</c:v>
                </c:pt>
                <c:pt idx="83">
                  <c:v>2029184</c:v>
                </c:pt>
                <c:pt idx="84">
                  <c:v>2181872</c:v>
                </c:pt>
                <c:pt idx="85">
                  <c:v>2053688</c:v>
                </c:pt>
                <c:pt idx="86">
                  <c:v>1866590</c:v>
                </c:pt>
                <c:pt idx="87">
                  <c:v>1563342</c:v>
                </c:pt>
                <c:pt idx="88">
                  <c:v>1378861</c:v>
                </c:pt>
                <c:pt idx="89">
                  <c:v>1413368</c:v>
                </c:pt>
                <c:pt idx="90">
                  <c:v>1537033</c:v>
                </c:pt>
                <c:pt idx="91">
                  <c:v>1402790</c:v>
                </c:pt>
                <c:pt idx="92">
                  <c:v>1373277</c:v>
                </c:pt>
                <c:pt idx="93">
                  <c:v>1474437</c:v>
                </c:pt>
                <c:pt idx="94">
                  <c:v>1536385</c:v>
                </c:pt>
                <c:pt idx="95">
                  <c:v>1821338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3C-4873-AC1D-4A3E20C73E02}"/>
            </c:ext>
          </c:extLst>
        </c:ser>
        <c:ser>
          <c:idx val="1"/>
          <c:order val="1"/>
          <c:tx>
            <c:strRef>
              <c:f>'GS&lt;50 Predicted Monthly'!$N$1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'GS&lt;50 Predicted Monthly'!$A$2:$A$98</c:f>
              <c:numCache>
                <c:formatCode>m/d/yyyy</c:formatCode>
                <c:ptCount val="9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</c:numCache>
            </c:numRef>
          </c:cat>
          <c:val>
            <c:numRef>
              <c:f>'GS&lt;50 Predicted Monthly'!$N$2:$N$98</c:f>
              <c:numCache>
                <c:formatCode>General</c:formatCode>
                <c:ptCount val="97"/>
                <c:pt idx="0">
                  <c:v>2097576.930445421</c:v>
                </c:pt>
                <c:pt idx="1">
                  <c:v>2021466.4669394579</c:v>
                </c:pt>
                <c:pt idx="2">
                  <c:v>1887064.8410764879</c:v>
                </c:pt>
                <c:pt idx="3">
                  <c:v>1513485.5434260352</c:v>
                </c:pt>
                <c:pt idx="4">
                  <c:v>1471006.075851233</c:v>
                </c:pt>
                <c:pt idx="5">
                  <c:v>1458378.381683147</c:v>
                </c:pt>
                <c:pt idx="6">
                  <c:v>1463001.7513422505</c:v>
                </c:pt>
                <c:pt idx="7">
                  <c:v>1387312.6607488706</c:v>
                </c:pt>
                <c:pt idx="8">
                  <c:v>1407367.3762870827</c:v>
                </c:pt>
                <c:pt idx="9">
                  <c:v>1579023.4811806337</c:v>
                </c:pt>
                <c:pt idx="10">
                  <c:v>1639083.9803278146</c:v>
                </c:pt>
                <c:pt idx="11">
                  <c:v>2126968.5798469177</c:v>
                </c:pt>
                <c:pt idx="12">
                  <c:v>2219178.2078861166</c:v>
                </c:pt>
                <c:pt idx="13">
                  <c:v>1938347.497612481</c:v>
                </c:pt>
                <c:pt idx="14">
                  <c:v>1851947.2712241698</c:v>
                </c:pt>
                <c:pt idx="15">
                  <c:v>1571860.1869831085</c:v>
                </c:pt>
                <c:pt idx="16">
                  <c:v>1435330.4474024887</c:v>
                </c:pt>
                <c:pt idx="17">
                  <c:v>1570549.7094415403</c:v>
                </c:pt>
                <c:pt idx="18">
                  <c:v>1466413.2716917044</c:v>
                </c:pt>
                <c:pt idx="19">
                  <c:v>1468738.4646038953</c:v>
                </c:pt>
                <c:pt idx="20">
                  <c:v>1356518.9989655823</c:v>
                </c:pt>
                <c:pt idx="21">
                  <c:v>1578608.762764717</c:v>
                </c:pt>
                <c:pt idx="22">
                  <c:v>1593035.1077966562</c:v>
                </c:pt>
                <c:pt idx="23">
                  <c:v>2035502.5778402935</c:v>
                </c:pt>
                <c:pt idx="24">
                  <c:v>2030315.6167270907</c:v>
                </c:pt>
                <c:pt idx="25">
                  <c:v>1894027.3860710599</c:v>
                </c:pt>
                <c:pt idx="26">
                  <c:v>1733989.761343088</c:v>
                </c:pt>
                <c:pt idx="27">
                  <c:v>1477351.8476667423</c:v>
                </c:pt>
                <c:pt idx="28">
                  <c:v>1430635.2883202876</c:v>
                </c:pt>
                <c:pt idx="29">
                  <c:v>1490839.4143793345</c:v>
                </c:pt>
                <c:pt idx="30">
                  <c:v>1537152.0255631178</c:v>
                </c:pt>
                <c:pt idx="31">
                  <c:v>1578051.4801135107</c:v>
                </c:pt>
                <c:pt idx="32">
                  <c:v>1401891.9080531311</c:v>
                </c:pt>
                <c:pt idx="33">
                  <c:v>1508800.6994208179</c:v>
                </c:pt>
                <c:pt idx="34">
                  <c:v>1707758.183508036</c:v>
                </c:pt>
                <c:pt idx="35">
                  <c:v>1980102.4384135169</c:v>
                </c:pt>
                <c:pt idx="36">
                  <c:v>2126243.3749291599</c:v>
                </c:pt>
                <c:pt idx="37">
                  <c:v>1955971.4345844891</c:v>
                </c:pt>
                <c:pt idx="38">
                  <c:v>1934545.7023283448</c:v>
                </c:pt>
                <c:pt idx="39">
                  <c:v>1532466.4283714935</c:v>
                </c:pt>
                <c:pt idx="40">
                  <c:v>1431740.0368723669</c:v>
                </c:pt>
                <c:pt idx="41">
                  <c:v>1479835.0640855245</c:v>
                </c:pt>
                <c:pt idx="42">
                  <c:v>1571869.1712802029</c:v>
                </c:pt>
                <c:pt idx="43">
                  <c:v>1504012.1150621991</c:v>
                </c:pt>
                <c:pt idx="44">
                  <c:v>1374088.1388469567</c:v>
                </c:pt>
                <c:pt idx="45">
                  <c:v>1448039.9458945082</c:v>
                </c:pt>
                <c:pt idx="46">
                  <c:v>1678756.7682376429</c:v>
                </c:pt>
                <c:pt idx="47">
                  <c:v>1972387.1487895618</c:v>
                </c:pt>
                <c:pt idx="48">
                  <c:v>2064727.0809204588</c:v>
                </c:pt>
                <c:pt idx="49">
                  <c:v>1910294.3750696178</c:v>
                </c:pt>
                <c:pt idx="50">
                  <c:v>1695466.1812401761</c:v>
                </c:pt>
                <c:pt idx="51">
                  <c:v>1521758.2135024252</c:v>
                </c:pt>
                <c:pt idx="52">
                  <c:v>1464866.4790682606</c:v>
                </c:pt>
                <c:pt idx="53">
                  <c:v>1514648.7906538788</c:v>
                </c:pt>
                <c:pt idx="54">
                  <c:v>1513128.9369872957</c:v>
                </c:pt>
                <c:pt idx="55">
                  <c:v>1516134.5116226329</c:v>
                </c:pt>
                <c:pt idx="56">
                  <c:v>1348726.9101110883</c:v>
                </c:pt>
                <c:pt idx="57">
                  <c:v>1566989.7755417433</c:v>
                </c:pt>
                <c:pt idx="58">
                  <c:v>1735197.9841100234</c:v>
                </c:pt>
                <c:pt idx="59">
                  <c:v>1929721.4356346205</c:v>
                </c:pt>
                <c:pt idx="60">
                  <c:v>2163982.7351542958</c:v>
                </c:pt>
                <c:pt idx="61">
                  <c:v>1967125.825073102</c:v>
                </c:pt>
                <c:pt idx="62">
                  <c:v>1732948.0067534931</c:v>
                </c:pt>
                <c:pt idx="63">
                  <c:v>1707981.2713178082</c:v>
                </c:pt>
                <c:pt idx="64">
                  <c:v>1481419.2996933663</c:v>
                </c:pt>
                <c:pt idx="65">
                  <c:v>1449200.6199421915</c:v>
                </c:pt>
                <c:pt idx="66">
                  <c:v>1581522.8186398293</c:v>
                </c:pt>
                <c:pt idx="67">
                  <c:v>1491576.7726138295</c:v>
                </c:pt>
                <c:pt idx="68">
                  <c:v>1340443.7656460232</c:v>
                </c:pt>
                <c:pt idx="69">
                  <c:v>1558512.4387703976</c:v>
                </c:pt>
                <c:pt idx="70">
                  <c:v>1733729.1531596913</c:v>
                </c:pt>
                <c:pt idx="71">
                  <c:v>2151972.8356562271</c:v>
                </c:pt>
                <c:pt idx="72">
                  <c:v>2249276.6410905542</c:v>
                </c:pt>
                <c:pt idx="73">
                  <c:v>1991144.9459252479</c:v>
                </c:pt>
                <c:pt idx="74">
                  <c:v>1969607.3306922221</c:v>
                </c:pt>
                <c:pt idx="75">
                  <c:v>1618039.3636059652</c:v>
                </c:pt>
                <c:pt idx="76">
                  <c:v>1475244.5964052381</c:v>
                </c:pt>
                <c:pt idx="77">
                  <c:v>1486491.390679314</c:v>
                </c:pt>
                <c:pt idx="78">
                  <c:v>1498716.6814067226</c:v>
                </c:pt>
                <c:pt idx="79">
                  <c:v>1434055.4515846395</c:v>
                </c:pt>
                <c:pt idx="80">
                  <c:v>1397316.6582291815</c:v>
                </c:pt>
                <c:pt idx="81">
                  <c:v>1583498.2734648902</c:v>
                </c:pt>
                <c:pt idx="82">
                  <c:v>1755684.5422354462</c:v>
                </c:pt>
                <c:pt idx="83">
                  <c:v>2017432.465248741</c:v>
                </c:pt>
                <c:pt idx="84">
                  <c:v>2219921.8339186907</c:v>
                </c:pt>
                <c:pt idx="85">
                  <c:v>2129310.662777531</c:v>
                </c:pt>
                <c:pt idx="86">
                  <c:v>1917758.175106985</c:v>
                </c:pt>
                <c:pt idx="87">
                  <c:v>1574611.6033036332</c:v>
                </c:pt>
                <c:pt idx="88">
                  <c:v>1380013.8072205442</c:v>
                </c:pt>
                <c:pt idx="89">
                  <c:v>1490617.6415578502</c:v>
                </c:pt>
                <c:pt idx="90">
                  <c:v>1572217.064361603</c:v>
                </c:pt>
                <c:pt idx="91">
                  <c:v>1424615.3459358104</c:v>
                </c:pt>
                <c:pt idx="92">
                  <c:v>1407662.2877587895</c:v>
                </c:pt>
                <c:pt idx="93">
                  <c:v>1569908.3381835991</c:v>
                </c:pt>
                <c:pt idx="94">
                  <c:v>1632596.0127296026</c:v>
                </c:pt>
                <c:pt idx="95">
                  <c:v>1869079.0717501915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3C-4873-AC1D-4A3E20C7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723448"/>
        <c:axId val="478723840"/>
      </c:lineChart>
      <c:dateAx>
        <c:axId val="4787234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23840"/>
        <c:crosses val="autoZero"/>
        <c:auto val="1"/>
        <c:lblOffset val="100"/>
        <c:baseTimeUnit val="months"/>
      </c:dateAx>
      <c:valAx>
        <c:axId val="478723840"/>
        <c:scaling>
          <c:orientation val="minMax"/>
          <c:min val="1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23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'GS&gt;50 Predicted Monthly'!$B$1</c:f>
              <c:strCache>
                <c:ptCount val="1"/>
                <c:pt idx="0">
                  <c:v>GSgt50kWhb1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'GS&gt;50 Predicted Monthly'!$A$2:$A$98</c:f>
              <c:numCache>
                <c:formatCode>m/d/yyyy</c:formatCode>
                <c:ptCount val="9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</c:numCache>
            </c:numRef>
          </c:cat>
          <c:val>
            <c:numRef>
              <c:f>'GS&gt;50 Predicted Monthly'!$B$2:$B$98</c:f>
              <c:numCache>
                <c:formatCode>#,##0</c:formatCode>
                <c:ptCount val="97"/>
                <c:pt idx="0">
                  <c:v>5081351.5999999996</c:v>
                </c:pt>
                <c:pt idx="1">
                  <c:v>5088258.5199999996</c:v>
                </c:pt>
                <c:pt idx="2">
                  <c:v>4494318.0999999996</c:v>
                </c:pt>
                <c:pt idx="3">
                  <c:v>4956848.84</c:v>
                </c:pt>
                <c:pt idx="4">
                  <c:v>4738393.8600000003</c:v>
                </c:pt>
                <c:pt idx="5">
                  <c:v>4623139.58</c:v>
                </c:pt>
                <c:pt idx="6">
                  <c:v>4566050.68</c:v>
                </c:pt>
                <c:pt idx="7">
                  <c:v>4456276.88</c:v>
                </c:pt>
                <c:pt idx="8">
                  <c:v>4487695.24</c:v>
                </c:pt>
                <c:pt idx="9">
                  <c:v>4820295.41</c:v>
                </c:pt>
                <c:pt idx="10">
                  <c:v>4980376.34</c:v>
                </c:pt>
                <c:pt idx="11">
                  <c:v>5649173</c:v>
                </c:pt>
                <c:pt idx="12">
                  <c:v>5360696</c:v>
                </c:pt>
                <c:pt idx="13">
                  <c:v>4930728</c:v>
                </c:pt>
                <c:pt idx="14">
                  <c:v>3828449</c:v>
                </c:pt>
                <c:pt idx="15">
                  <c:v>5645997</c:v>
                </c:pt>
                <c:pt idx="16">
                  <c:v>5220422</c:v>
                </c:pt>
                <c:pt idx="17">
                  <c:v>4592089</c:v>
                </c:pt>
                <c:pt idx="18">
                  <c:v>3884948</c:v>
                </c:pt>
                <c:pt idx="19">
                  <c:v>4509459</c:v>
                </c:pt>
                <c:pt idx="20">
                  <c:v>4690550</c:v>
                </c:pt>
                <c:pt idx="21">
                  <c:v>5434451</c:v>
                </c:pt>
                <c:pt idx="22">
                  <c:v>5036331</c:v>
                </c:pt>
                <c:pt idx="23">
                  <c:v>4890636</c:v>
                </c:pt>
                <c:pt idx="24">
                  <c:v>4410979</c:v>
                </c:pt>
                <c:pt idx="25">
                  <c:v>6824920</c:v>
                </c:pt>
                <c:pt idx="26">
                  <c:v>5804995</c:v>
                </c:pt>
                <c:pt idx="27">
                  <c:v>4997912</c:v>
                </c:pt>
                <c:pt idx="28">
                  <c:v>4967772</c:v>
                </c:pt>
                <c:pt idx="29">
                  <c:v>4684299</c:v>
                </c:pt>
                <c:pt idx="30">
                  <c:v>4069028.5714285709</c:v>
                </c:pt>
                <c:pt idx="31">
                  <c:v>4642286</c:v>
                </c:pt>
                <c:pt idx="32">
                  <c:v>4589832</c:v>
                </c:pt>
                <c:pt idx="33">
                  <c:v>4813874</c:v>
                </c:pt>
                <c:pt idx="34">
                  <c:v>5335629</c:v>
                </c:pt>
                <c:pt idx="35">
                  <c:v>5394463</c:v>
                </c:pt>
                <c:pt idx="36">
                  <c:v>5391673</c:v>
                </c:pt>
                <c:pt idx="37">
                  <c:v>4854917</c:v>
                </c:pt>
                <c:pt idx="38">
                  <c:v>5228520</c:v>
                </c:pt>
                <c:pt idx="39">
                  <c:v>4253160</c:v>
                </c:pt>
                <c:pt idx="40">
                  <c:v>3225557</c:v>
                </c:pt>
                <c:pt idx="41">
                  <c:v>3286589</c:v>
                </c:pt>
                <c:pt idx="42">
                  <c:v>3806928</c:v>
                </c:pt>
                <c:pt idx="43">
                  <c:v>3964922</c:v>
                </c:pt>
                <c:pt idx="44">
                  <c:v>4010228</c:v>
                </c:pt>
                <c:pt idx="45">
                  <c:v>4172398</c:v>
                </c:pt>
                <c:pt idx="46">
                  <c:v>4529208</c:v>
                </c:pt>
                <c:pt idx="47">
                  <c:v>4475810</c:v>
                </c:pt>
                <c:pt idx="48">
                  <c:v>5008042</c:v>
                </c:pt>
                <c:pt idx="49">
                  <c:v>4977166</c:v>
                </c:pt>
                <c:pt idx="50">
                  <c:v>4975533</c:v>
                </c:pt>
                <c:pt idx="51">
                  <c:v>4067344</c:v>
                </c:pt>
                <c:pt idx="52">
                  <c:v>3984304</c:v>
                </c:pt>
                <c:pt idx="53">
                  <c:v>3846567</c:v>
                </c:pt>
                <c:pt idx="54">
                  <c:v>3902645</c:v>
                </c:pt>
                <c:pt idx="55">
                  <c:v>4123793</c:v>
                </c:pt>
                <c:pt idx="56">
                  <c:v>4008538</c:v>
                </c:pt>
                <c:pt idx="57">
                  <c:v>4747491</c:v>
                </c:pt>
                <c:pt idx="58">
                  <c:v>5376647</c:v>
                </c:pt>
                <c:pt idx="59">
                  <c:v>5612752</c:v>
                </c:pt>
                <c:pt idx="60">
                  <c:v>6001368</c:v>
                </c:pt>
                <c:pt idx="61">
                  <c:v>5612796</c:v>
                </c:pt>
                <c:pt idx="62">
                  <c:v>5800192</c:v>
                </c:pt>
                <c:pt idx="63">
                  <c:v>5141359</c:v>
                </c:pt>
                <c:pt idx="64">
                  <c:v>4794661</c:v>
                </c:pt>
                <c:pt idx="65">
                  <c:v>4325564</c:v>
                </c:pt>
                <c:pt idx="66">
                  <c:v>4538698</c:v>
                </c:pt>
                <c:pt idx="67">
                  <c:v>4641906</c:v>
                </c:pt>
                <c:pt idx="68">
                  <c:v>4424276</c:v>
                </c:pt>
                <c:pt idx="69">
                  <c:v>4576672</c:v>
                </c:pt>
                <c:pt idx="70">
                  <c:v>5464576</c:v>
                </c:pt>
                <c:pt idx="71">
                  <c:v>6084325</c:v>
                </c:pt>
                <c:pt idx="72">
                  <c:v>5461982</c:v>
                </c:pt>
                <c:pt idx="73">
                  <c:v>5173901</c:v>
                </c:pt>
                <c:pt idx="74">
                  <c:v>5060386</c:v>
                </c:pt>
                <c:pt idx="75">
                  <c:v>4468693</c:v>
                </c:pt>
                <c:pt idx="76">
                  <c:v>4169632</c:v>
                </c:pt>
                <c:pt idx="77">
                  <c:v>3956456</c:v>
                </c:pt>
                <c:pt idx="78">
                  <c:v>3985502</c:v>
                </c:pt>
                <c:pt idx="79">
                  <c:v>3887114</c:v>
                </c:pt>
                <c:pt idx="80">
                  <c:v>3943747</c:v>
                </c:pt>
                <c:pt idx="81">
                  <c:v>4451811</c:v>
                </c:pt>
                <c:pt idx="82">
                  <c:v>4795426</c:v>
                </c:pt>
                <c:pt idx="83">
                  <c:v>5686949</c:v>
                </c:pt>
                <c:pt idx="84">
                  <c:v>5216352</c:v>
                </c:pt>
                <c:pt idx="85">
                  <c:v>5591536</c:v>
                </c:pt>
                <c:pt idx="86">
                  <c:v>5126838</c:v>
                </c:pt>
                <c:pt idx="87">
                  <c:v>4650309</c:v>
                </c:pt>
                <c:pt idx="88">
                  <c:v>4577032</c:v>
                </c:pt>
                <c:pt idx="89">
                  <c:v>4665725</c:v>
                </c:pt>
                <c:pt idx="90">
                  <c:v>4759835</c:v>
                </c:pt>
                <c:pt idx="91">
                  <c:v>4525232</c:v>
                </c:pt>
                <c:pt idx="92">
                  <c:v>4587659</c:v>
                </c:pt>
                <c:pt idx="93">
                  <c:v>4950060</c:v>
                </c:pt>
                <c:pt idx="94">
                  <c:v>5111345</c:v>
                </c:pt>
                <c:pt idx="95">
                  <c:v>5527242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72-43EC-B498-2E772B7B57FD}"/>
            </c:ext>
          </c:extLst>
        </c:ser>
        <c:ser>
          <c:idx val="1"/>
          <c:order val="1"/>
          <c:tx>
            <c:strRef>
              <c:f>'GS&gt;50 Predicted Monthly'!$Q$1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'GS&gt;50 Predicted Monthly'!$A$2:$A$98</c:f>
              <c:numCache>
                <c:formatCode>m/d/yyyy</c:formatCode>
                <c:ptCount val="9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</c:numCache>
            </c:numRef>
          </c:cat>
          <c:val>
            <c:numRef>
              <c:f>'GS&gt;50 Predicted Monthly'!$Q$2:$Q$98</c:f>
              <c:numCache>
                <c:formatCode>General</c:formatCode>
                <c:ptCount val="97"/>
                <c:pt idx="0">
                  <c:v>5371031.3483172152</c:v>
                </c:pt>
                <c:pt idx="1">
                  <c:v>5372802.3407197651</c:v>
                </c:pt>
                <c:pt idx="2">
                  <c:v>5295764.1712088818</c:v>
                </c:pt>
                <c:pt idx="3">
                  <c:v>4797229.8098913319</c:v>
                </c:pt>
                <c:pt idx="4">
                  <c:v>4676470.2654425204</c:v>
                </c:pt>
                <c:pt idx="5">
                  <c:v>4408945.6993257757</c:v>
                </c:pt>
                <c:pt idx="6">
                  <c:v>4359812.8259646511</c:v>
                </c:pt>
                <c:pt idx="7">
                  <c:v>4381403.3134255726</c:v>
                </c:pt>
                <c:pt idx="8">
                  <c:v>4539320.4596765097</c:v>
                </c:pt>
                <c:pt idx="9">
                  <c:v>4767095.3486513495</c:v>
                </c:pt>
                <c:pt idx="10">
                  <c:v>4984180.1953854132</c:v>
                </c:pt>
                <c:pt idx="11">
                  <c:v>5472309.9763379879</c:v>
                </c:pt>
                <c:pt idx="12">
                  <c:v>5609561.8875355367</c:v>
                </c:pt>
                <c:pt idx="13">
                  <c:v>5306611.4996744953</c:v>
                </c:pt>
                <c:pt idx="14">
                  <c:v>5185962.6422508424</c:v>
                </c:pt>
                <c:pt idx="15">
                  <c:v>4884119.1246413933</c:v>
                </c:pt>
                <c:pt idx="16">
                  <c:v>4680897.7464488931</c:v>
                </c:pt>
                <c:pt idx="17">
                  <c:v>4438075.7211842658</c:v>
                </c:pt>
                <c:pt idx="18">
                  <c:v>4399234.8955471702</c:v>
                </c:pt>
                <c:pt idx="19">
                  <c:v>4429370.0076642772</c:v>
                </c:pt>
                <c:pt idx="20">
                  <c:v>4478785.6279853117</c:v>
                </c:pt>
                <c:pt idx="21">
                  <c:v>4836634.390848048</c:v>
                </c:pt>
                <c:pt idx="22">
                  <c:v>4858107.673728954</c:v>
                </c:pt>
                <c:pt idx="23">
                  <c:v>5336164.9353920314</c:v>
                </c:pt>
                <c:pt idx="24">
                  <c:v>5385974.0967137227</c:v>
                </c:pt>
                <c:pt idx="25">
                  <c:v>5240642.0326795438</c:v>
                </c:pt>
                <c:pt idx="26">
                  <c:v>4952855.7672653273</c:v>
                </c:pt>
                <c:pt idx="27">
                  <c:v>4735364.6698594578</c:v>
                </c:pt>
                <c:pt idx="28">
                  <c:v>4519865.72048348</c:v>
                </c:pt>
                <c:pt idx="29">
                  <c:v>4455289.9987775618</c:v>
                </c:pt>
                <c:pt idx="30">
                  <c:v>4318618.6762565058</c:v>
                </c:pt>
                <c:pt idx="31">
                  <c:v>4350708.1372204237</c:v>
                </c:pt>
                <c:pt idx="32">
                  <c:v>4572080.2349076765</c:v>
                </c:pt>
                <c:pt idx="33">
                  <c:v>4790256.527306295</c:v>
                </c:pt>
                <c:pt idx="34">
                  <c:v>4971340.5004669325</c:v>
                </c:pt>
                <c:pt idx="35">
                  <c:v>5253703.1016483428</c:v>
                </c:pt>
                <c:pt idx="36">
                  <c:v>5528760.3591692382</c:v>
                </c:pt>
                <c:pt idx="37">
                  <c:v>5332844.3246372519</c:v>
                </c:pt>
                <c:pt idx="38">
                  <c:v>5251378.6741199968</c:v>
                </c:pt>
                <c:pt idx="39">
                  <c:v>4883012.2543898001</c:v>
                </c:pt>
                <c:pt idx="40">
                  <c:v>4586709.9310317356</c:v>
                </c:pt>
                <c:pt idx="41">
                  <c:v>4425778.7087436114</c:v>
                </c:pt>
                <c:pt idx="42">
                  <c:v>4313680.5566850482</c:v>
                </c:pt>
                <c:pt idx="43">
                  <c:v>4369844.7197477873</c:v>
                </c:pt>
                <c:pt idx="44">
                  <c:v>4509482.4313832745</c:v>
                </c:pt>
                <c:pt idx="45">
                  <c:v>4679108.0706818774</c:v>
                </c:pt>
                <c:pt idx="46">
                  <c:v>4928172.5606548004</c:v>
                </c:pt>
                <c:pt idx="47">
                  <c:v>5299748.904114617</c:v>
                </c:pt>
                <c:pt idx="48">
                  <c:v>5379664.9362796424</c:v>
                </c:pt>
                <c:pt idx="49">
                  <c:v>5207325.2381065898</c:v>
                </c:pt>
                <c:pt idx="50">
                  <c:v>4945973.2936023194</c:v>
                </c:pt>
                <c:pt idx="51">
                  <c:v>4867073.3227668591</c:v>
                </c:pt>
                <c:pt idx="52">
                  <c:v>4558285.6331462478</c:v>
                </c:pt>
                <c:pt idx="53">
                  <c:v>4370478.3181632292</c:v>
                </c:pt>
                <c:pt idx="54">
                  <c:v>4351044.0009348672</c:v>
                </c:pt>
                <c:pt idx="55">
                  <c:v>4403545.4974120893</c:v>
                </c:pt>
                <c:pt idx="56">
                  <c:v>4562044.5384855736</c:v>
                </c:pt>
                <c:pt idx="57">
                  <c:v>4761809.9618403511</c:v>
                </c:pt>
                <c:pt idx="58">
                  <c:v>5012184.0127507197</c:v>
                </c:pt>
                <c:pt idx="59">
                  <c:v>5293771.8047560146</c:v>
                </c:pt>
                <c:pt idx="60">
                  <c:v>5469874.8617844833</c:v>
                </c:pt>
                <c:pt idx="61">
                  <c:v>5349447.3784111496</c:v>
                </c:pt>
                <c:pt idx="62">
                  <c:v>5181424.474219311</c:v>
                </c:pt>
                <c:pt idx="63">
                  <c:v>4971672.5615424104</c:v>
                </c:pt>
                <c:pt idx="64">
                  <c:v>4625854.2510319734</c:v>
                </c:pt>
                <c:pt idx="65">
                  <c:v>4462410.7912551519</c:v>
                </c:pt>
                <c:pt idx="66">
                  <c:v>4379660.0184352593</c:v>
                </c:pt>
                <c:pt idx="67">
                  <c:v>4389167.4806508878</c:v>
                </c:pt>
                <c:pt idx="68">
                  <c:v>4539661.1023456082</c:v>
                </c:pt>
                <c:pt idx="69">
                  <c:v>4749191.6409721896</c:v>
                </c:pt>
                <c:pt idx="70">
                  <c:v>5067527.5253303768</c:v>
                </c:pt>
                <c:pt idx="71">
                  <c:v>5567058.0698743612</c:v>
                </c:pt>
                <c:pt idx="72">
                  <c:v>5596832.8796422165</c:v>
                </c:pt>
                <c:pt idx="73">
                  <c:v>5385199.2875376083</c:v>
                </c:pt>
                <c:pt idx="74">
                  <c:v>5418626.769135721</c:v>
                </c:pt>
                <c:pt idx="75">
                  <c:v>4952855.7672653273</c:v>
                </c:pt>
                <c:pt idx="76">
                  <c:v>4614138.045690788</c:v>
                </c:pt>
                <c:pt idx="77">
                  <c:v>4411396.5639048815</c:v>
                </c:pt>
                <c:pt idx="78">
                  <c:v>4404387.6531911138</c:v>
                </c:pt>
                <c:pt idx="79">
                  <c:v>4420675.2652152348</c:v>
                </c:pt>
                <c:pt idx="80">
                  <c:v>4556178.9954522308</c:v>
                </c:pt>
                <c:pt idx="81">
                  <c:v>4786382.4814257193</c:v>
                </c:pt>
                <c:pt idx="82">
                  <c:v>5157737.4508352168</c:v>
                </c:pt>
                <c:pt idx="83">
                  <c:v>5309267.9882783182</c:v>
                </c:pt>
                <c:pt idx="84">
                  <c:v>5610668.7577871308</c:v>
                </c:pt>
                <c:pt idx="85">
                  <c:v>5590855.7802836131</c:v>
                </c:pt>
                <c:pt idx="86">
                  <c:v>5283920.6595168356</c:v>
                </c:pt>
                <c:pt idx="87">
                  <c:v>4888214.5445722882</c:v>
                </c:pt>
                <c:pt idx="88">
                  <c:v>4593004.5361788785</c:v>
                </c:pt>
                <c:pt idx="89">
                  <c:v>4441828.327391712</c:v>
                </c:pt>
                <c:pt idx="90">
                  <c:v>4355707.4112784965</c:v>
                </c:pt>
                <c:pt idx="91">
                  <c:v>4367229.1820888873</c:v>
                </c:pt>
                <c:pt idx="92">
                  <c:v>4450868.8169030687</c:v>
                </c:pt>
                <c:pt idx="93">
                  <c:v>4823684.0089044077</c:v>
                </c:pt>
                <c:pt idx="94">
                  <c:v>4916993.1711137099</c:v>
                </c:pt>
                <c:pt idx="95">
                  <c:v>5088447.3730854867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72-43EC-B498-2E772B7B5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724624"/>
        <c:axId val="478734424"/>
      </c:lineChart>
      <c:dateAx>
        <c:axId val="4787246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34424"/>
        <c:crosses val="autoZero"/>
        <c:auto val="1"/>
        <c:lblOffset val="100"/>
        <c:baseTimeUnit val="months"/>
      </c:dateAx>
      <c:valAx>
        <c:axId val="478734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2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Residential</a:t>
            </a:r>
            <a:r>
              <a:rPr lang="en-CA" baseline="0"/>
              <a:t> Predicted vs Actual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'Model Annual Summary'!$C$3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'Model Annual Summary'!$C$4:$C$11</c:f>
              <c:numCache>
                <c:formatCode>_(* #,##0_);_(* \(#,##0\);_(* "-"??_);_(@_)</c:formatCode>
                <c:ptCount val="8"/>
                <c:pt idx="0">
                  <c:v>41965836.990000002</c:v>
                </c:pt>
                <c:pt idx="1">
                  <c:v>42988146</c:v>
                </c:pt>
                <c:pt idx="2">
                  <c:v>41640773.285714284</c:v>
                </c:pt>
                <c:pt idx="3">
                  <c:v>41936263</c:v>
                </c:pt>
                <c:pt idx="4">
                  <c:v>41580385</c:v>
                </c:pt>
                <c:pt idx="5">
                  <c:v>43317250</c:v>
                </c:pt>
                <c:pt idx="6">
                  <c:v>42817440</c:v>
                </c:pt>
                <c:pt idx="7">
                  <c:v>41096056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8-426C-AB97-9129ABAA4DAF}"/>
            </c:ext>
          </c:extLst>
        </c:ser>
        <c:ser>
          <c:idx val="2"/>
          <c:order val="1"/>
          <c:tx>
            <c:strRef>
              <c:f>'Model Annual Summary'!$D$3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'Model Annual Summary'!$D$4:$D$11</c:f>
              <c:numCache>
                <c:formatCode>_(* #,##0_);_(* \(#,##0\);_(* "-"??_);_(@_)</c:formatCode>
                <c:ptCount val="8"/>
                <c:pt idx="0">
                  <c:v>42674964.778947204</c:v>
                </c:pt>
                <c:pt idx="1">
                  <c:v>42676421.783164784</c:v>
                </c:pt>
                <c:pt idx="2">
                  <c:v>41375774.998765677</c:v>
                </c:pt>
                <c:pt idx="3">
                  <c:v>42089709.737911068</c:v>
                </c:pt>
                <c:pt idx="4">
                  <c:v>41109016.290437311</c:v>
                </c:pt>
                <c:pt idx="5">
                  <c:v>42738839.934008576</c:v>
                </c:pt>
                <c:pt idx="6">
                  <c:v>42850442.298077211</c:v>
                </c:pt>
                <c:pt idx="7">
                  <c:v>41826980.454402193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8-426C-AB97-9129ABAA4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732072"/>
        <c:axId val="478731288"/>
      </c:lineChart>
      <c:catAx>
        <c:axId val="47873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31288"/>
        <c:crosses val="autoZero"/>
        <c:auto val="1"/>
        <c:lblAlgn val="ctr"/>
        <c:lblOffset val="100"/>
        <c:noMultiLvlLbl val="0"/>
      </c:catAx>
      <c:valAx>
        <c:axId val="478731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3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GS</a:t>
            </a:r>
            <a:r>
              <a:rPr lang="en-CA" baseline="0"/>
              <a:t> &lt; 50 </a:t>
            </a:r>
            <a:r>
              <a:rPr lang="en-CA"/>
              <a:t>Predicted vs Actual</a:t>
            </a:r>
          </a:p>
        </c:rich>
      </c:tx>
      <c:layout>
        <c:manualLayout>
          <c:xMode val="edge"/>
          <c:yMode val="edge"/>
          <c:x val="0.2650901137357830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'Model Annual Summary'!$C$3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'Model Annual Summary'!$H$4:$H$11</c:f>
              <c:numCache>
                <c:formatCode>_(* #,##0_);_(* \(#,##0\);_(* "-"??_);_(@_)</c:formatCode>
                <c:ptCount val="8"/>
                <c:pt idx="0">
                  <c:v>20275891.640000001</c:v>
                </c:pt>
                <c:pt idx="1">
                  <c:v>20004778</c:v>
                </c:pt>
                <c:pt idx="2">
                  <c:v>19876347.714285716</c:v>
                </c:pt>
                <c:pt idx="3">
                  <c:v>20088297</c:v>
                </c:pt>
                <c:pt idx="4">
                  <c:v>20381841</c:v>
                </c:pt>
                <c:pt idx="5">
                  <c:v>20406290</c:v>
                </c:pt>
                <c:pt idx="6">
                  <c:v>20089108</c:v>
                </c:pt>
                <c:pt idx="7">
                  <c:v>19602981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26-4780-85B5-41A023BD5D24}"/>
            </c:ext>
          </c:extLst>
        </c:ser>
        <c:ser>
          <c:idx val="2"/>
          <c:order val="1"/>
          <c:tx>
            <c:strRef>
              <c:f>'Model Annual Summary'!$D$3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'Model Annual Summary'!$I$4:$I$11</c:f>
              <c:numCache>
                <c:formatCode>_(* #,##0_);_(* \(#,##0\);_(* "-"??_);_(@_)</c:formatCode>
                <c:ptCount val="8"/>
                <c:pt idx="0">
                  <c:v>20051736.06915535</c:v>
                </c:pt>
                <c:pt idx="1">
                  <c:v>20086030.504212756</c:v>
                </c:pt>
                <c:pt idx="2">
                  <c:v>19770916.049579728</c:v>
                </c:pt>
                <c:pt idx="3">
                  <c:v>20009955.329282451</c:v>
                </c:pt>
                <c:pt idx="4">
                  <c:v>19781660.674462222</c:v>
                </c:pt>
                <c:pt idx="5">
                  <c:v>20360415.542420257</c:v>
                </c:pt>
                <c:pt idx="6">
                  <c:v>20476508.340568163</c:v>
                </c:pt>
                <c:pt idx="7">
                  <c:v>20188311.844604827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6-4780-85B5-41A023BD5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731680"/>
        <c:axId val="478734032"/>
      </c:lineChart>
      <c:catAx>
        <c:axId val="47873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34032"/>
        <c:crosses val="autoZero"/>
        <c:auto val="1"/>
        <c:lblAlgn val="ctr"/>
        <c:lblOffset val="100"/>
        <c:noMultiLvlLbl val="0"/>
      </c:catAx>
      <c:valAx>
        <c:axId val="47873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3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Residential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'Normalized Annual Summary'!$C$3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Summary'!$B$4:$B$13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'Normalized Annual Summary'!$C$4:$C$13</c:f>
              <c:numCache>
                <c:formatCode>_(* #,##0_);_(* \(#,##0\);_(* "-"??_);_(@_)</c:formatCode>
                <c:ptCount val="10"/>
                <c:pt idx="0">
                  <c:v>41965836.990000002</c:v>
                </c:pt>
                <c:pt idx="1">
                  <c:v>42988146</c:v>
                </c:pt>
                <c:pt idx="2">
                  <c:v>41640773.285714284</c:v>
                </c:pt>
                <c:pt idx="3">
                  <c:v>41936263</c:v>
                </c:pt>
                <c:pt idx="4">
                  <c:v>41580385</c:v>
                </c:pt>
                <c:pt idx="5">
                  <c:v>43317250</c:v>
                </c:pt>
                <c:pt idx="6">
                  <c:v>42817440</c:v>
                </c:pt>
                <c:pt idx="7">
                  <c:v>41096056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D-45AB-8F01-0FD7F76AA000}"/>
            </c:ext>
          </c:extLst>
        </c:ser>
        <c:ser>
          <c:idx val="3"/>
          <c:order val="2"/>
          <c:tx>
            <c:strRef>
              <c:f>'Normalized Annual Summary'!$E$3</c:f>
              <c:strCache>
                <c:ptCount val="1"/>
                <c:pt idx="0">
                  <c:v>Normalized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Summary'!$B$4:$B$13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'Normalized Annual Summary'!$E$4:$E$13</c:f>
              <c:numCache>
                <c:formatCode>_(* #,##0_);_(* \(#,##0\);_(* "-"??_);_(@_)</c:formatCode>
                <c:ptCount val="10"/>
                <c:pt idx="0">
                  <c:v>42688781.668968149</c:v>
                </c:pt>
                <c:pt idx="1">
                  <c:v>42508572.59597706</c:v>
                </c:pt>
                <c:pt idx="2">
                  <c:v>42328363.52298598</c:v>
                </c:pt>
                <c:pt idx="3">
                  <c:v>42148154.449994907</c:v>
                </c:pt>
                <c:pt idx="4">
                  <c:v>41967945.377003819</c:v>
                </c:pt>
                <c:pt idx="5">
                  <c:v>41787736.304012723</c:v>
                </c:pt>
                <c:pt idx="6">
                  <c:v>41607527.231021643</c:v>
                </c:pt>
                <c:pt idx="7">
                  <c:v>41427318.158030562</c:v>
                </c:pt>
                <c:pt idx="8">
                  <c:v>41247109.085039482</c:v>
                </c:pt>
                <c:pt idx="9">
                  <c:v>41986900.012048393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8D-45AB-8F01-0FD7F76AA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732464"/>
        <c:axId val="5496341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'Normalized Annual Summary'!$B$3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'Normalized Annual Summary'!$B$4:$B$13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'Normalized Annual Summary'!$B$4:$B$13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1B8D-45AB-8F01-0FD7F76AA000}"/>
                  </c:ext>
                </c:extLst>
              </c15:ser>
            </c15:filteredLineSeries>
          </c:ext>
        </c:extLst>
      </c:lineChart>
      <c:catAx>
        <c:axId val="47873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634136"/>
        <c:crosses val="autoZero"/>
        <c:auto val="1"/>
        <c:lblAlgn val="ctr"/>
        <c:lblOffset val="100"/>
        <c:noMultiLvlLbl val="0"/>
      </c:catAx>
      <c:valAx>
        <c:axId val="549634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3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GS &lt; 50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'Normalized Annual Summary'!$C$3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Summary'!$B$4:$B$13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'Normalized Annual Summary'!$I$4:$I$13</c:f>
              <c:numCache>
                <c:formatCode>_(* #,##0_);_(* \(#,##0\);_(* "-"??_);_(@_)</c:formatCode>
                <c:ptCount val="10"/>
                <c:pt idx="0">
                  <c:v>20275891.640000001</c:v>
                </c:pt>
                <c:pt idx="1">
                  <c:v>20004778</c:v>
                </c:pt>
                <c:pt idx="2">
                  <c:v>19876347.714285716</c:v>
                </c:pt>
                <c:pt idx="3">
                  <c:v>20088297</c:v>
                </c:pt>
                <c:pt idx="4">
                  <c:v>20381841</c:v>
                </c:pt>
                <c:pt idx="5">
                  <c:v>20406290</c:v>
                </c:pt>
                <c:pt idx="6">
                  <c:v>20089108</c:v>
                </c:pt>
                <c:pt idx="7">
                  <c:v>19602981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3-40DE-87C5-40DA1B46F35F}"/>
            </c:ext>
          </c:extLst>
        </c:ser>
        <c:ser>
          <c:idx val="3"/>
          <c:order val="2"/>
          <c:tx>
            <c:strRef>
              <c:f>'Normalized Annual Summary'!$E$3</c:f>
              <c:strCache>
                <c:ptCount val="1"/>
                <c:pt idx="0">
                  <c:v>Normalized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Summary'!$B$4:$B$13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'Normalized Annual Summary'!$K$4:$K$13</c:f>
              <c:numCache>
                <c:formatCode>_(* #,##0_);_(* \(#,##0\);_(* "-"??_);_(@_)</c:formatCode>
                <c:ptCount val="10"/>
                <c:pt idx="0">
                  <c:v>20090476.966181103</c:v>
                </c:pt>
                <c:pt idx="1">
                  <c:v>20051826.83360206</c:v>
                </c:pt>
                <c:pt idx="2">
                  <c:v>20051826.833602063</c:v>
                </c:pt>
                <c:pt idx="3">
                  <c:v>20013176.70102302</c:v>
                </c:pt>
                <c:pt idx="4">
                  <c:v>20051826.83360206</c:v>
                </c:pt>
                <c:pt idx="5">
                  <c:v>20051826.833602056</c:v>
                </c:pt>
                <c:pt idx="6">
                  <c:v>20090476.966181099</c:v>
                </c:pt>
                <c:pt idx="7">
                  <c:v>20051826.83360206</c:v>
                </c:pt>
                <c:pt idx="8">
                  <c:v>20013176.70102302</c:v>
                </c:pt>
                <c:pt idx="9">
                  <c:v>20013176.70102302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83-40DE-87C5-40DA1B46F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636880"/>
        <c:axId val="54963923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'Normalized Annual Summary'!$B$3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'Normalized Annual Summary'!$B$4:$B$13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'Normalized Annual Summary'!$B$4:$B$13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783-40DE-87C5-40DA1B46F35F}"/>
                  </c:ext>
                </c:extLst>
              </c15:ser>
            </c15:filteredLineSeries>
          </c:ext>
        </c:extLst>
      </c:lineChart>
      <c:catAx>
        <c:axId val="54963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639232"/>
        <c:crosses val="autoZero"/>
        <c:auto val="1"/>
        <c:lblAlgn val="ctr"/>
        <c:lblOffset val="100"/>
        <c:noMultiLvlLbl val="0"/>
      </c:catAx>
      <c:valAx>
        <c:axId val="54963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63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GS &gt; 50 kWh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3"/>
          <c:order val="1"/>
          <c:tx>
            <c:strRef>
              <c:f>'Normalized Annual Summary'!$P$3</c:f>
              <c:strCache>
                <c:ptCount val="1"/>
                <c:pt idx="0">
                  <c:v>Normal</c:v>
                </c:pt>
              </c:strCache>
            </c:strRef>
          </c:tx>
          <c:marker>
            <c:symbol val="none"/>
          </c:marker>
          <c:cat>
            <c:numRef>
              <c:f>'Normalized Annual Summary'!$B$4:$B$13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'Normalized Annual Summary'!$P$4:$P$13</c:f>
              <c:numCache>
                <c:formatCode>_(* #,##0_);_(* \(#,##0\);_(* "-"??_);_(@_)</c:formatCode>
                <c:ptCount val="10"/>
                <c:pt idx="0">
                  <c:v>57942178.050000012</c:v>
                </c:pt>
                <c:pt idx="1">
                  <c:v>58024756</c:v>
                </c:pt>
                <c:pt idx="2">
                  <c:v>60535989.571428567</c:v>
                </c:pt>
                <c:pt idx="3">
                  <c:v>51199910</c:v>
                </c:pt>
                <c:pt idx="4">
                  <c:v>54630822</c:v>
                </c:pt>
                <c:pt idx="5">
                  <c:v>61406393</c:v>
                </c:pt>
                <c:pt idx="6">
                  <c:v>63613172.031588867</c:v>
                </c:pt>
                <c:pt idx="7">
                  <c:v>62261601.595945314</c:v>
                </c:pt>
                <c:pt idx="8">
                  <c:v>62937386.81376709</c:v>
                </c:pt>
                <c:pt idx="9">
                  <c:v>62937386.81376709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AA7-4468-A8FC-BD583DFE49A7}"/>
            </c:ext>
          </c:extLst>
        </c:ser>
        <c:ser>
          <c:idx val="1"/>
          <c:order val="2"/>
          <c:tx>
            <c:strRef>
              <c:f>'Normalized Annual Summary'!$O$3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Summary'!$B$4:$B$13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'Normalized Annual Summary'!$O$4:$O$13</c:f>
              <c:numCache>
                <c:formatCode>_(* #,##0_);_(* \(#,##0\);_(* "-"??_);_(@_)</c:formatCode>
                <c:ptCount val="10"/>
                <c:pt idx="0">
                  <c:v>57942178.050000012</c:v>
                </c:pt>
                <c:pt idx="1">
                  <c:v>58024756</c:v>
                </c:pt>
                <c:pt idx="2">
                  <c:v>60535989.571428567</c:v>
                </c:pt>
                <c:pt idx="3">
                  <c:v>51199910</c:v>
                </c:pt>
                <c:pt idx="4">
                  <c:v>54630822</c:v>
                </c:pt>
                <c:pt idx="5">
                  <c:v>61406393</c:v>
                </c:pt>
                <c:pt idx="6">
                  <c:v>55041599</c:v>
                </c:pt>
                <c:pt idx="7">
                  <c:v>59289165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AA7-4468-A8FC-BD583DFE4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636096"/>
        <c:axId val="54963884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'Normalized Annual Summary'!$B$3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'Normalized Annual Summary'!$B$4:$B$13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'Normalized Annual Summary'!$B$4:$B$13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9AA7-4468-A8FC-BD583DFE49A7}"/>
                  </c:ext>
                </c:extLst>
              </c15:ser>
            </c15:filteredLineSeries>
          </c:ext>
        </c:extLst>
      </c:lineChart>
      <c:catAx>
        <c:axId val="54963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638840"/>
        <c:crosses val="autoZero"/>
        <c:auto val="1"/>
        <c:lblAlgn val="ctr"/>
        <c:lblOffset val="100"/>
        <c:noMultiLvlLbl val="0"/>
      </c:catAx>
      <c:valAx>
        <c:axId val="549638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636096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563880</xdr:colOff>
      <xdr:row>1</xdr:row>
      <xdr:rowOff>160020</xdr:rowOff>
    </xdr:from>
    <xdr:to>
      <xdr:col>35</xdr:col>
      <xdr:colOff>281940</xdr:colOff>
      <xdr:row>19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320040</xdr:colOff>
      <xdr:row>1</xdr:row>
      <xdr:rowOff>0</xdr:rowOff>
    </xdr:from>
    <xdr:to>
      <xdr:col>24</xdr:col>
      <xdr:colOff>15240</xdr:colOff>
      <xdr:row>19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320040</xdr:colOff>
      <xdr:row>1</xdr:row>
      <xdr:rowOff>0</xdr:rowOff>
    </xdr:from>
    <xdr:to>
      <xdr:col>27</xdr:col>
      <xdr:colOff>15240</xdr:colOff>
      <xdr:row>18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121920</xdr:rowOff>
    </xdr:from>
    <xdr:to>
      <xdr:col>6</xdr:col>
      <xdr:colOff>441960</xdr:colOff>
      <xdr:row>32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15</xdr:row>
      <xdr:rowOff>0</xdr:rowOff>
    </xdr:from>
    <xdr:to>
      <xdr:col>13</xdr:col>
      <xdr:colOff>563880</xdr:colOff>
      <xdr:row>31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14</xdr:row>
      <xdr:rowOff>38100</xdr:rowOff>
    </xdr:from>
    <xdr:to>
      <xdr:col>6</xdr:col>
      <xdr:colOff>518160</xdr:colOff>
      <xdr:row>30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14</xdr:row>
      <xdr:rowOff>0</xdr:rowOff>
    </xdr:from>
    <xdr:to>
      <xdr:col>13</xdr:col>
      <xdr:colOff>388620</xdr:colOff>
      <xdr:row>30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502920</xdr:colOff>
      <xdr:row>30</xdr:row>
      <xdr:rowOff>106680</xdr:rowOff>
    </xdr:from>
    <xdr:to>
      <xdr:col>20</xdr:col>
      <xdr:colOff>22860</xdr:colOff>
      <xdr:row>47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7"/>
  <sheetViews>
    <sheetView workbookViewId="0">
      <pane xSplit="1" ySplit="1" topLeftCell="C59" activePane="bottomRight" state="frozen"/>
      <selection pane="topRight" activeCell="B1" sqref="B1"/>
      <selection pane="bottomLeft" activeCell="A2" sqref="A2"/>
      <selection pane="bottomRight" activeCell="M81" sqref="M81"/>
    </sheetView>
  </sheetViews>
  <sheetFormatPr defaultRowHeight="13.2" x14ac:dyDescent="0.25"/>
  <cols>
    <col min="2" max="2" width="8.88671875" style="23"/>
    <col min="3" max="3" width="14.6640625" bestFit="1" customWidth="1"/>
    <col min="4" max="7" width="14.6640625" customWidth="1"/>
    <col min="8" max="8" width="17.109375" customWidth="1"/>
    <col min="9" max="9" width="14.6640625" customWidth="1"/>
    <col min="10" max="11" width="17.109375" style="23" hidden="1" customWidth="1"/>
    <col min="12" max="12" width="29.88671875" style="23" hidden="1" customWidth="1"/>
    <col min="13" max="13" width="29.88671875" style="23" customWidth="1"/>
    <col min="14" max="14" width="17.109375" style="23" customWidth="1"/>
    <col min="15" max="18" width="14.6640625" customWidth="1"/>
    <col min="21" max="21" width="9.88671875" bestFit="1" customWidth="1"/>
    <col min="23" max="23" width="10.88671875" bestFit="1" customWidth="1"/>
    <col min="24" max="24" width="9.88671875" bestFit="1" customWidth="1"/>
  </cols>
  <sheetData>
    <row r="1" spans="1:40" x14ac:dyDescent="0.25">
      <c r="A1" s="1" t="s">
        <v>0</v>
      </c>
      <c r="B1" s="24" t="s">
        <v>17</v>
      </c>
      <c r="C1" s="1" t="s">
        <v>1</v>
      </c>
      <c r="D1" s="3" t="s">
        <v>7</v>
      </c>
      <c r="E1" s="1" t="s">
        <v>12</v>
      </c>
      <c r="F1" s="3" t="s">
        <v>8</v>
      </c>
      <c r="G1" s="1" t="s">
        <v>13</v>
      </c>
      <c r="H1" s="3" t="s">
        <v>9</v>
      </c>
      <c r="I1" s="1" t="s">
        <v>14</v>
      </c>
      <c r="J1" s="3" t="s">
        <v>181</v>
      </c>
      <c r="K1" s="3" t="s">
        <v>184</v>
      </c>
      <c r="L1" s="3" t="s">
        <v>182</v>
      </c>
      <c r="M1" s="3" t="s">
        <v>185</v>
      </c>
      <c r="N1" s="3" t="s">
        <v>183</v>
      </c>
      <c r="O1" s="3" t="s">
        <v>10</v>
      </c>
      <c r="P1" s="1" t="s">
        <v>15</v>
      </c>
      <c r="Q1" s="3" t="s">
        <v>11</v>
      </c>
      <c r="R1" s="1" t="s">
        <v>16</v>
      </c>
      <c r="S1" s="1" t="s">
        <v>2</v>
      </c>
      <c r="T1" s="1" t="s">
        <v>3</v>
      </c>
      <c r="U1" s="1" t="s">
        <v>19</v>
      </c>
      <c r="V1" s="1" t="s">
        <v>4</v>
      </c>
      <c r="W1" s="1" t="s">
        <v>5</v>
      </c>
      <c r="X1" s="1" t="s">
        <v>6</v>
      </c>
      <c r="Y1" s="1" t="s">
        <v>20</v>
      </c>
      <c r="Z1" s="1" t="s">
        <v>21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28</v>
      </c>
      <c r="AH1" s="1" t="s">
        <v>29</v>
      </c>
      <c r="AI1" s="1" t="s">
        <v>30</v>
      </c>
      <c r="AJ1" s="1" t="s">
        <v>31</v>
      </c>
      <c r="AK1" s="1" t="s">
        <v>32</v>
      </c>
      <c r="AL1" s="1" t="s">
        <v>33</v>
      </c>
      <c r="AM1" s="1" t="s">
        <v>34</v>
      </c>
      <c r="AN1" s="1" t="s">
        <v>35</v>
      </c>
    </row>
    <row r="2" spans="1:40" x14ac:dyDescent="0.25">
      <c r="A2" s="2">
        <v>39448</v>
      </c>
      <c r="B2" s="27">
        <f t="shared" ref="B2:B54" si="0">YEAR(A2)</f>
        <v>2008</v>
      </c>
      <c r="C2" s="4">
        <v>12939811</v>
      </c>
      <c r="D2" s="5">
        <v>5409393.3499999996</v>
      </c>
      <c r="E2" s="5">
        <f t="shared" ref="E2:E49" si="1">D3</f>
        <v>4530118.7300000004</v>
      </c>
      <c r="F2" s="5">
        <v>2374235.34</v>
      </c>
      <c r="G2" s="5">
        <f t="shared" ref="G2:R48" si="2">F3</f>
        <v>2022597</v>
      </c>
      <c r="H2" s="5">
        <v>2939974.32</v>
      </c>
      <c r="I2" s="5">
        <f t="shared" ref="I2:I48" si="3">H3</f>
        <v>5081351.5999999996</v>
      </c>
      <c r="J2" s="5"/>
      <c r="K2" s="5"/>
      <c r="L2" s="5"/>
      <c r="M2" s="5"/>
      <c r="N2" s="5"/>
      <c r="O2" s="5">
        <v>0</v>
      </c>
      <c r="P2" s="5">
        <f t="shared" si="2"/>
        <v>0</v>
      </c>
      <c r="Q2" s="5">
        <v>155001.41</v>
      </c>
      <c r="R2" s="5">
        <f t="shared" si="2"/>
        <v>184177.06</v>
      </c>
      <c r="S2">
        <v>949.6</v>
      </c>
      <c r="T2">
        <v>0</v>
      </c>
      <c r="U2">
        <v>82.2</v>
      </c>
      <c r="V2">
        <v>6544</v>
      </c>
      <c r="W2">
        <v>31</v>
      </c>
      <c r="X2">
        <v>22</v>
      </c>
      <c r="Y2">
        <v>1</v>
      </c>
      <c r="Z2">
        <v>0</v>
      </c>
      <c r="AA2">
        <v>0</v>
      </c>
      <c r="AB2">
        <v>0</v>
      </c>
      <c r="AC2">
        <v>1</v>
      </c>
      <c r="AD2" s="23">
        <v>0</v>
      </c>
      <c r="AE2" s="23">
        <v>0</v>
      </c>
      <c r="AF2" s="23">
        <v>0</v>
      </c>
      <c r="AG2" s="23">
        <v>0</v>
      </c>
      <c r="AH2" s="23">
        <v>0</v>
      </c>
      <c r="AI2" s="23">
        <v>0</v>
      </c>
      <c r="AJ2" s="23">
        <v>0</v>
      </c>
      <c r="AK2" s="23">
        <v>0</v>
      </c>
      <c r="AL2" s="23">
        <v>0</v>
      </c>
      <c r="AM2" s="23">
        <v>0</v>
      </c>
      <c r="AN2" s="23">
        <v>0</v>
      </c>
    </row>
    <row r="3" spans="1:40" x14ac:dyDescent="0.25">
      <c r="A3" s="2">
        <v>39479</v>
      </c>
      <c r="B3" s="27">
        <f t="shared" si="0"/>
        <v>2008</v>
      </c>
      <c r="C3" s="4">
        <v>12340887</v>
      </c>
      <c r="D3" s="5">
        <v>4530118.7300000004</v>
      </c>
      <c r="E3" s="5">
        <f t="shared" si="1"/>
        <v>4385479.7300000004</v>
      </c>
      <c r="F3" s="5">
        <v>2022597</v>
      </c>
      <c r="G3" s="5">
        <f t="shared" si="2"/>
        <v>2382192.71</v>
      </c>
      <c r="H3" s="5">
        <v>5081351.5999999996</v>
      </c>
      <c r="I3" s="5">
        <f t="shared" si="3"/>
        <v>5088258.5199999996</v>
      </c>
      <c r="J3" s="5"/>
      <c r="K3" s="5"/>
      <c r="L3" s="5"/>
      <c r="M3" s="5"/>
      <c r="N3" s="5"/>
      <c r="O3" s="5">
        <v>0</v>
      </c>
      <c r="P3" s="5">
        <f t="shared" si="2"/>
        <v>0</v>
      </c>
      <c r="Q3" s="5">
        <v>184177.06</v>
      </c>
      <c r="R3" s="5">
        <f t="shared" si="2"/>
        <v>159337.44</v>
      </c>
      <c r="S3">
        <v>951.2</v>
      </c>
      <c r="T3">
        <v>0</v>
      </c>
      <c r="U3">
        <v>81.400000000000006</v>
      </c>
      <c r="V3">
        <v>6522.8</v>
      </c>
      <c r="W3">
        <v>29</v>
      </c>
      <c r="X3">
        <v>20</v>
      </c>
      <c r="Y3">
        <f t="shared" ref="Y3:Y66" si="4">Y2+1</f>
        <v>2</v>
      </c>
      <c r="Z3">
        <v>0</v>
      </c>
      <c r="AA3">
        <v>0</v>
      </c>
      <c r="AB3">
        <v>0</v>
      </c>
      <c r="AC3" s="23">
        <v>0</v>
      </c>
      <c r="AD3" s="23">
        <v>1</v>
      </c>
      <c r="AE3" s="23">
        <v>0</v>
      </c>
      <c r="AF3" s="23">
        <v>0</v>
      </c>
      <c r="AG3" s="23">
        <v>0</v>
      </c>
      <c r="AH3" s="23">
        <v>0</v>
      </c>
      <c r="AI3" s="23">
        <v>0</v>
      </c>
      <c r="AJ3" s="23">
        <v>0</v>
      </c>
      <c r="AK3" s="23">
        <v>0</v>
      </c>
      <c r="AL3" s="23">
        <v>0</v>
      </c>
      <c r="AM3" s="23">
        <v>0</v>
      </c>
      <c r="AN3" s="23">
        <v>0</v>
      </c>
    </row>
    <row r="4" spans="1:40" x14ac:dyDescent="0.25">
      <c r="A4" s="2">
        <v>39508</v>
      </c>
      <c r="B4" s="27">
        <f t="shared" si="0"/>
        <v>2008</v>
      </c>
      <c r="C4" s="4">
        <v>11809939.9</v>
      </c>
      <c r="D4" s="5">
        <v>4385479.7300000004</v>
      </c>
      <c r="E4" s="5">
        <f t="shared" si="1"/>
        <v>4120513.3</v>
      </c>
      <c r="F4" s="5">
        <v>2382192.71</v>
      </c>
      <c r="G4" s="5">
        <f t="shared" si="2"/>
        <v>1626513.3</v>
      </c>
      <c r="H4" s="5">
        <v>5088258.5199999996</v>
      </c>
      <c r="I4" s="5">
        <f t="shared" si="3"/>
        <v>4494318.0999999996</v>
      </c>
      <c r="J4" s="5"/>
      <c r="K4" s="5"/>
      <c r="L4" s="5"/>
      <c r="M4" s="5"/>
      <c r="N4" s="5"/>
      <c r="O4" s="5">
        <v>0</v>
      </c>
      <c r="P4" s="5">
        <f t="shared" si="2"/>
        <v>0</v>
      </c>
      <c r="Q4" s="5">
        <v>159337.44</v>
      </c>
      <c r="R4" s="5">
        <f t="shared" si="2"/>
        <v>152152.16</v>
      </c>
      <c r="S4">
        <v>881.6</v>
      </c>
      <c r="T4">
        <v>0</v>
      </c>
      <c r="U4">
        <v>81</v>
      </c>
      <c r="V4">
        <v>6505.5</v>
      </c>
      <c r="W4">
        <v>31</v>
      </c>
      <c r="X4">
        <v>21</v>
      </c>
      <c r="Y4">
        <f t="shared" si="4"/>
        <v>3</v>
      </c>
      <c r="Z4">
        <v>1</v>
      </c>
      <c r="AA4">
        <v>0</v>
      </c>
      <c r="AB4">
        <v>1</v>
      </c>
      <c r="AC4" s="23">
        <v>0</v>
      </c>
      <c r="AD4" s="23">
        <v>0</v>
      </c>
      <c r="AE4" s="23">
        <v>1</v>
      </c>
      <c r="AF4" s="23">
        <v>0</v>
      </c>
      <c r="AG4" s="23">
        <v>0</v>
      </c>
      <c r="AH4" s="23">
        <v>0</v>
      </c>
      <c r="AI4" s="23">
        <v>0</v>
      </c>
      <c r="AJ4" s="23">
        <v>0</v>
      </c>
      <c r="AK4" s="23">
        <v>0</v>
      </c>
      <c r="AL4" s="23">
        <v>0</v>
      </c>
      <c r="AM4" s="23">
        <v>0</v>
      </c>
      <c r="AN4" s="23">
        <v>0</v>
      </c>
    </row>
    <row r="5" spans="1:40" x14ac:dyDescent="0.25">
      <c r="A5" s="2">
        <v>39539</v>
      </c>
      <c r="B5" s="27">
        <f t="shared" si="0"/>
        <v>2008</v>
      </c>
      <c r="C5" s="4">
        <v>9746158.4000000004</v>
      </c>
      <c r="D5" s="5">
        <v>4120513.3</v>
      </c>
      <c r="E5" s="5">
        <f t="shared" si="1"/>
        <v>2920103.81</v>
      </c>
      <c r="F5" s="5">
        <v>1626513.3</v>
      </c>
      <c r="G5" s="5">
        <f t="shared" si="2"/>
        <v>1511086.07</v>
      </c>
      <c r="H5" s="5">
        <v>4494318.0999999996</v>
      </c>
      <c r="I5" s="5">
        <f t="shared" si="3"/>
        <v>4956848.84</v>
      </c>
      <c r="J5" s="5"/>
      <c r="K5" s="5"/>
      <c r="L5" s="5"/>
      <c r="M5" s="5"/>
      <c r="N5" s="5"/>
      <c r="O5" s="5">
        <v>0</v>
      </c>
      <c r="P5" s="5">
        <f t="shared" si="2"/>
        <v>0</v>
      </c>
      <c r="Q5" s="5">
        <v>152152.16</v>
      </c>
      <c r="R5" s="5">
        <f t="shared" si="2"/>
        <v>128720.67</v>
      </c>
      <c r="S5">
        <v>431.2</v>
      </c>
      <c r="T5">
        <v>0</v>
      </c>
      <c r="U5">
        <v>80.8</v>
      </c>
      <c r="V5">
        <v>6535.8</v>
      </c>
      <c r="W5">
        <v>30</v>
      </c>
      <c r="X5">
        <v>20</v>
      </c>
      <c r="Y5">
        <f t="shared" si="4"/>
        <v>4</v>
      </c>
      <c r="Z5">
        <v>1</v>
      </c>
      <c r="AA5">
        <v>0</v>
      </c>
      <c r="AB5">
        <v>1</v>
      </c>
      <c r="AC5" s="23">
        <v>0</v>
      </c>
      <c r="AD5" s="23">
        <v>0</v>
      </c>
      <c r="AE5" s="23">
        <v>0</v>
      </c>
      <c r="AF5" s="23">
        <v>1</v>
      </c>
      <c r="AG5" s="23">
        <v>0</v>
      </c>
      <c r="AH5" s="23">
        <v>0</v>
      </c>
      <c r="AI5" s="23">
        <v>0</v>
      </c>
      <c r="AJ5" s="23">
        <v>0</v>
      </c>
      <c r="AK5" s="23">
        <v>0</v>
      </c>
      <c r="AL5" s="23">
        <v>0</v>
      </c>
      <c r="AM5" s="23">
        <v>0</v>
      </c>
      <c r="AN5" s="23">
        <v>0</v>
      </c>
    </row>
    <row r="6" spans="1:40" x14ac:dyDescent="0.25">
      <c r="A6" s="2">
        <v>39569</v>
      </c>
      <c r="B6" s="27">
        <f t="shared" si="0"/>
        <v>2008</v>
      </c>
      <c r="C6" s="4">
        <v>9869011.6999999993</v>
      </c>
      <c r="D6" s="5">
        <v>2920103.81</v>
      </c>
      <c r="E6" s="5">
        <f t="shared" si="1"/>
        <v>2793779.37</v>
      </c>
      <c r="F6" s="5">
        <v>1511086.07</v>
      </c>
      <c r="G6" s="5">
        <f t="shared" si="2"/>
        <v>1457209.98</v>
      </c>
      <c r="H6" s="5">
        <v>4956848.84</v>
      </c>
      <c r="I6" s="5">
        <f t="shared" si="3"/>
        <v>4738393.8600000003</v>
      </c>
      <c r="J6" s="5"/>
      <c r="K6" s="5"/>
      <c r="L6" s="5"/>
      <c r="M6" s="5"/>
      <c r="N6" s="5"/>
      <c r="O6" s="5">
        <v>0</v>
      </c>
      <c r="P6" s="5">
        <f t="shared" si="2"/>
        <v>0</v>
      </c>
      <c r="Q6" s="5">
        <v>128720.67</v>
      </c>
      <c r="R6" s="5">
        <f t="shared" si="2"/>
        <v>117985.39</v>
      </c>
      <c r="S6">
        <v>322.10000000000002</v>
      </c>
      <c r="T6">
        <v>0</v>
      </c>
      <c r="U6">
        <v>80.8</v>
      </c>
      <c r="V6">
        <v>6590.4</v>
      </c>
      <c r="W6">
        <v>31</v>
      </c>
      <c r="X6">
        <v>21</v>
      </c>
      <c r="Y6">
        <f t="shared" si="4"/>
        <v>5</v>
      </c>
      <c r="Z6">
        <v>1</v>
      </c>
      <c r="AA6">
        <v>0</v>
      </c>
      <c r="AB6">
        <v>1</v>
      </c>
      <c r="AC6" s="23">
        <v>0</v>
      </c>
      <c r="AD6" s="23">
        <v>0</v>
      </c>
      <c r="AE6" s="23">
        <v>0</v>
      </c>
      <c r="AF6" s="23">
        <v>0</v>
      </c>
      <c r="AG6" s="23">
        <v>1</v>
      </c>
      <c r="AH6" s="23">
        <v>0</v>
      </c>
      <c r="AI6" s="23">
        <v>0</v>
      </c>
      <c r="AJ6" s="23">
        <v>0</v>
      </c>
      <c r="AK6" s="23">
        <v>0</v>
      </c>
      <c r="AL6" s="23">
        <v>0</v>
      </c>
      <c r="AM6" s="23">
        <v>0</v>
      </c>
      <c r="AN6" s="23">
        <v>0</v>
      </c>
    </row>
    <row r="7" spans="1:40" x14ac:dyDescent="0.25">
      <c r="A7" s="2">
        <v>39600</v>
      </c>
      <c r="B7" s="27">
        <f t="shared" si="0"/>
        <v>2008</v>
      </c>
      <c r="C7" s="4">
        <v>9075959.9000000004</v>
      </c>
      <c r="D7" s="5">
        <v>2793779.37</v>
      </c>
      <c r="E7" s="5">
        <f t="shared" si="1"/>
        <v>3177125.75</v>
      </c>
      <c r="F7" s="5">
        <v>1457209.98</v>
      </c>
      <c r="G7" s="5">
        <f t="shared" si="2"/>
        <v>1843826.17</v>
      </c>
      <c r="H7" s="5">
        <v>4738393.8600000003</v>
      </c>
      <c r="I7" s="5">
        <f t="shared" si="3"/>
        <v>4623139.58</v>
      </c>
      <c r="J7" s="5"/>
      <c r="K7" s="5"/>
      <c r="L7" s="5"/>
      <c r="M7" s="5"/>
      <c r="N7" s="5"/>
      <c r="O7" s="5">
        <v>0</v>
      </c>
      <c r="P7" s="5">
        <f t="shared" si="2"/>
        <v>14400</v>
      </c>
      <c r="Q7" s="5">
        <v>117985.39</v>
      </c>
      <c r="R7" s="5">
        <f t="shared" si="2"/>
        <v>105556.24</v>
      </c>
      <c r="S7">
        <v>85.4</v>
      </c>
      <c r="T7">
        <v>13.5</v>
      </c>
      <c r="U7">
        <v>81.400000000000006</v>
      </c>
      <c r="V7">
        <v>6658</v>
      </c>
      <c r="W7">
        <v>30</v>
      </c>
      <c r="X7">
        <v>21</v>
      </c>
      <c r="Y7">
        <f t="shared" si="4"/>
        <v>6</v>
      </c>
      <c r="Z7">
        <v>0</v>
      </c>
      <c r="AA7">
        <v>0</v>
      </c>
      <c r="AB7">
        <v>0</v>
      </c>
      <c r="AC7" s="23">
        <v>0</v>
      </c>
      <c r="AD7" s="23">
        <v>0</v>
      </c>
      <c r="AE7" s="23">
        <v>0</v>
      </c>
      <c r="AF7" s="23">
        <v>0</v>
      </c>
      <c r="AG7" s="23">
        <v>0</v>
      </c>
      <c r="AH7" s="23">
        <v>1</v>
      </c>
      <c r="AI7" s="23">
        <v>0</v>
      </c>
      <c r="AJ7" s="23">
        <v>0</v>
      </c>
      <c r="AK7" s="23">
        <v>0</v>
      </c>
      <c r="AL7" s="23">
        <v>0</v>
      </c>
      <c r="AM7" s="23">
        <v>0</v>
      </c>
      <c r="AN7" s="23">
        <v>0</v>
      </c>
    </row>
    <row r="8" spans="1:40" x14ac:dyDescent="0.25">
      <c r="A8" s="2">
        <v>39630</v>
      </c>
      <c r="B8" s="27">
        <f t="shared" si="0"/>
        <v>2008</v>
      </c>
      <c r="C8" s="4">
        <v>9628907.5</v>
      </c>
      <c r="D8" s="5">
        <v>3177125.75</v>
      </c>
      <c r="E8" s="5">
        <f t="shared" si="1"/>
        <v>3227538.3</v>
      </c>
      <c r="F8" s="5">
        <v>1843826.17</v>
      </c>
      <c r="G8" s="5">
        <f t="shared" si="2"/>
        <v>1429483.9</v>
      </c>
      <c r="H8" s="5">
        <v>4623139.58</v>
      </c>
      <c r="I8" s="5">
        <f t="shared" si="3"/>
        <v>4566050.68</v>
      </c>
      <c r="J8" s="5"/>
      <c r="K8" s="5"/>
      <c r="L8" s="5"/>
      <c r="M8" s="5"/>
      <c r="N8" s="5"/>
      <c r="O8" s="5">
        <v>14400</v>
      </c>
      <c r="P8" s="5">
        <f t="shared" si="2"/>
        <v>600</v>
      </c>
      <c r="Q8" s="5">
        <v>105556.24</v>
      </c>
      <c r="R8" s="5">
        <f t="shared" si="2"/>
        <v>112659.36</v>
      </c>
      <c r="S8">
        <v>40.9</v>
      </c>
      <c r="T8">
        <v>13.2</v>
      </c>
      <c r="U8">
        <v>82.5</v>
      </c>
      <c r="V8">
        <v>6696.5</v>
      </c>
      <c r="W8">
        <v>31</v>
      </c>
      <c r="X8">
        <v>22</v>
      </c>
      <c r="Y8">
        <f t="shared" si="4"/>
        <v>7</v>
      </c>
      <c r="Z8">
        <v>0</v>
      </c>
      <c r="AA8">
        <v>0</v>
      </c>
      <c r="AB8">
        <v>0</v>
      </c>
      <c r="AC8" s="23">
        <v>0</v>
      </c>
      <c r="AD8" s="23">
        <v>0</v>
      </c>
      <c r="AE8" s="23">
        <v>0</v>
      </c>
      <c r="AF8" s="23">
        <v>0</v>
      </c>
      <c r="AG8" s="23">
        <v>0</v>
      </c>
      <c r="AH8" s="23">
        <v>0</v>
      </c>
      <c r="AI8" s="23">
        <v>1</v>
      </c>
      <c r="AJ8" s="23">
        <v>0</v>
      </c>
      <c r="AK8" s="23">
        <v>0</v>
      </c>
      <c r="AL8" s="23">
        <v>0</v>
      </c>
      <c r="AM8" s="23">
        <v>0</v>
      </c>
      <c r="AN8" s="23">
        <v>0</v>
      </c>
    </row>
    <row r="9" spans="1:40" x14ac:dyDescent="0.25">
      <c r="A9" s="2">
        <v>39661</v>
      </c>
      <c r="B9" s="27">
        <f t="shared" si="0"/>
        <v>2008</v>
      </c>
      <c r="C9" s="4">
        <v>9635467</v>
      </c>
      <c r="D9" s="5">
        <v>3227538.3</v>
      </c>
      <c r="E9" s="5">
        <f t="shared" si="1"/>
        <v>2365844.5</v>
      </c>
      <c r="F9" s="5">
        <v>1429483.9</v>
      </c>
      <c r="G9" s="5">
        <f t="shared" si="2"/>
        <v>1295096.6100000001</v>
      </c>
      <c r="H9" s="5">
        <v>4566050.68</v>
      </c>
      <c r="I9" s="5">
        <f t="shared" si="3"/>
        <v>4456276.88</v>
      </c>
      <c r="J9" s="5"/>
      <c r="K9" s="5"/>
      <c r="L9" s="5"/>
      <c r="M9" s="5"/>
      <c r="N9" s="5"/>
      <c r="O9" s="5">
        <v>600</v>
      </c>
      <c r="P9" s="5">
        <f t="shared" si="2"/>
        <v>53959</v>
      </c>
      <c r="Q9" s="5">
        <v>112659.36</v>
      </c>
      <c r="R9" s="5">
        <f t="shared" si="2"/>
        <v>124883.09</v>
      </c>
      <c r="S9">
        <v>59</v>
      </c>
      <c r="T9">
        <v>9.4</v>
      </c>
      <c r="U9">
        <v>83.6</v>
      </c>
      <c r="V9">
        <v>6700.1</v>
      </c>
      <c r="W9">
        <v>31</v>
      </c>
      <c r="X9">
        <v>20</v>
      </c>
      <c r="Y9">
        <f t="shared" si="4"/>
        <v>8</v>
      </c>
      <c r="Z9">
        <v>0</v>
      </c>
      <c r="AA9">
        <v>0</v>
      </c>
      <c r="AB9">
        <v>0</v>
      </c>
      <c r="AC9" s="23">
        <v>0</v>
      </c>
      <c r="AD9" s="23">
        <v>0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1</v>
      </c>
      <c r="AK9" s="23">
        <v>0</v>
      </c>
      <c r="AL9" s="23">
        <v>0</v>
      </c>
      <c r="AM9" s="23">
        <v>0</v>
      </c>
      <c r="AN9" s="23">
        <v>0</v>
      </c>
    </row>
    <row r="10" spans="1:40" x14ac:dyDescent="0.25">
      <c r="A10" s="2">
        <v>39692</v>
      </c>
      <c r="B10" s="27">
        <f t="shared" si="0"/>
        <v>2008</v>
      </c>
      <c r="C10" s="4">
        <v>9341907.5999999996</v>
      </c>
      <c r="D10" s="5">
        <v>2365844.5</v>
      </c>
      <c r="E10" s="5">
        <f t="shared" si="1"/>
        <v>2725192.5</v>
      </c>
      <c r="F10" s="5">
        <v>1295096.6100000001</v>
      </c>
      <c r="G10" s="5">
        <f t="shared" si="2"/>
        <v>1383333.4</v>
      </c>
      <c r="H10" s="5">
        <v>4456276.88</v>
      </c>
      <c r="I10" s="5">
        <f t="shared" si="3"/>
        <v>4487695.24</v>
      </c>
      <c r="J10" s="5"/>
      <c r="K10" s="5"/>
      <c r="L10" s="5"/>
      <c r="M10" s="5"/>
      <c r="N10" s="5"/>
      <c r="O10" s="5">
        <v>53959</v>
      </c>
      <c r="P10" s="5">
        <f t="shared" si="2"/>
        <v>11423</v>
      </c>
      <c r="Q10" s="5">
        <v>124883.09</v>
      </c>
      <c r="R10" s="5">
        <f t="shared" si="2"/>
        <v>140182.95000000001</v>
      </c>
      <c r="S10">
        <v>201.3</v>
      </c>
      <c r="T10">
        <v>8.4</v>
      </c>
      <c r="U10">
        <v>83.2</v>
      </c>
      <c r="V10">
        <v>6670.4</v>
      </c>
      <c r="W10">
        <v>30</v>
      </c>
      <c r="X10">
        <v>21</v>
      </c>
      <c r="Y10">
        <f t="shared" si="4"/>
        <v>9</v>
      </c>
      <c r="Z10">
        <v>0</v>
      </c>
      <c r="AA10">
        <v>1</v>
      </c>
      <c r="AB10">
        <v>1</v>
      </c>
      <c r="AC10" s="23">
        <v>0</v>
      </c>
      <c r="AD10" s="23">
        <v>0</v>
      </c>
      <c r="AE10" s="23">
        <v>0</v>
      </c>
      <c r="AF10" s="23">
        <v>0</v>
      </c>
      <c r="AG10" s="23">
        <v>0</v>
      </c>
      <c r="AH10" s="23">
        <v>0</v>
      </c>
      <c r="AI10" s="23">
        <v>0</v>
      </c>
      <c r="AJ10" s="23">
        <v>0</v>
      </c>
      <c r="AK10" s="23">
        <v>1</v>
      </c>
      <c r="AL10" s="23">
        <v>0</v>
      </c>
      <c r="AM10" s="23">
        <v>0</v>
      </c>
      <c r="AN10" s="23">
        <v>0</v>
      </c>
    </row>
    <row r="11" spans="1:40" x14ac:dyDescent="0.25">
      <c r="A11" s="2">
        <v>39722</v>
      </c>
      <c r="B11" s="27">
        <f t="shared" si="0"/>
        <v>2008</v>
      </c>
      <c r="C11" s="4">
        <v>10113221.6</v>
      </c>
      <c r="D11" s="5">
        <v>2725192.5</v>
      </c>
      <c r="E11" s="5">
        <f t="shared" si="1"/>
        <v>3290420.1</v>
      </c>
      <c r="F11" s="5">
        <v>1383333.4</v>
      </c>
      <c r="G11" s="5">
        <f t="shared" si="2"/>
        <v>1427240.7</v>
      </c>
      <c r="H11" s="5">
        <v>4487695.24</v>
      </c>
      <c r="I11" s="5">
        <f t="shared" si="3"/>
        <v>4820295.41</v>
      </c>
      <c r="J11" s="5"/>
      <c r="K11" s="5"/>
      <c r="L11" s="5"/>
      <c r="M11" s="5"/>
      <c r="N11" s="5"/>
      <c r="O11" s="5">
        <v>11423</v>
      </c>
      <c r="P11" s="5">
        <f t="shared" si="2"/>
        <v>9787</v>
      </c>
      <c r="Q11" s="5">
        <v>140182.95000000001</v>
      </c>
      <c r="R11" s="5">
        <f t="shared" si="2"/>
        <v>162061.79</v>
      </c>
      <c r="S11">
        <v>404.9</v>
      </c>
      <c r="T11">
        <v>2.5</v>
      </c>
      <c r="U11">
        <v>83.7</v>
      </c>
      <c r="V11">
        <v>6670.2</v>
      </c>
      <c r="W11">
        <v>31</v>
      </c>
      <c r="X11">
        <v>22</v>
      </c>
      <c r="Y11">
        <f t="shared" si="4"/>
        <v>10</v>
      </c>
      <c r="Z11">
        <v>0</v>
      </c>
      <c r="AA11">
        <v>1</v>
      </c>
      <c r="AB11">
        <v>1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3">
        <v>0</v>
      </c>
      <c r="AL11" s="23">
        <v>1</v>
      </c>
      <c r="AM11" s="23">
        <v>0</v>
      </c>
      <c r="AN11" s="23">
        <v>0</v>
      </c>
    </row>
    <row r="12" spans="1:40" x14ac:dyDescent="0.25">
      <c r="A12" s="2">
        <v>39753</v>
      </c>
      <c r="B12" s="27">
        <f t="shared" si="0"/>
        <v>2008</v>
      </c>
      <c r="C12" s="4">
        <v>11249278.6</v>
      </c>
      <c r="D12" s="5">
        <v>3290420.1</v>
      </c>
      <c r="E12" s="5">
        <f t="shared" si="1"/>
        <v>3628828.9</v>
      </c>
      <c r="F12" s="5">
        <v>1427240.7</v>
      </c>
      <c r="G12" s="5">
        <f t="shared" si="2"/>
        <v>1801015.8</v>
      </c>
      <c r="H12" s="5">
        <v>4820295.41</v>
      </c>
      <c r="I12" s="5">
        <f t="shared" si="3"/>
        <v>4980376.34</v>
      </c>
      <c r="J12" s="5"/>
      <c r="K12" s="5"/>
      <c r="L12" s="5"/>
      <c r="M12" s="5"/>
      <c r="N12" s="5"/>
      <c r="O12" s="5">
        <v>9787</v>
      </c>
      <c r="P12" s="5">
        <f t="shared" si="2"/>
        <v>9787</v>
      </c>
      <c r="Q12" s="5">
        <v>162061.79</v>
      </c>
      <c r="R12" s="5">
        <f t="shared" si="2"/>
        <v>174628.93</v>
      </c>
      <c r="S12">
        <v>600.1</v>
      </c>
      <c r="T12">
        <v>0</v>
      </c>
      <c r="U12">
        <v>84.2</v>
      </c>
      <c r="V12">
        <v>6627.6</v>
      </c>
      <c r="W12">
        <v>30</v>
      </c>
      <c r="X12">
        <v>20</v>
      </c>
      <c r="Y12">
        <f t="shared" si="4"/>
        <v>11</v>
      </c>
      <c r="Z12">
        <v>0</v>
      </c>
      <c r="AA12">
        <v>1</v>
      </c>
      <c r="AB12">
        <v>1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3">
        <v>0</v>
      </c>
      <c r="AL12" s="23">
        <v>0</v>
      </c>
      <c r="AM12" s="23">
        <v>1</v>
      </c>
      <c r="AN12" s="23">
        <v>0</v>
      </c>
    </row>
    <row r="13" spans="1:40" x14ac:dyDescent="0.25">
      <c r="A13" s="2">
        <v>39783</v>
      </c>
      <c r="B13" s="27">
        <f t="shared" si="0"/>
        <v>2008</v>
      </c>
      <c r="C13" s="4">
        <v>13363124</v>
      </c>
      <c r="D13" s="5">
        <v>3628828.9</v>
      </c>
      <c r="E13" s="5">
        <f t="shared" si="1"/>
        <v>4800892</v>
      </c>
      <c r="F13" s="5">
        <v>1801015.8</v>
      </c>
      <c r="G13" s="5">
        <f t="shared" si="2"/>
        <v>2096296</v>
      </c>
      <c r="H13" s="5">
        <v>4980376.34</v>
      </c>
      <c r="I13" s="5">
        <f t="shared" si="3"/>
        <v>5649173</v>
      </c>
      <c r="J13" s="5"/>
      <c r="K13" s="5"/>
      <c r="L13" s="5"/>
      <c r="M13" s="5"/>
      <c r="N13" s="5"/>
      <c r="O13" s="5">
        <v>9787</v>
      </c>
      <c r="P13" s="5">
        <f t="shared" si="2"/>
        <v>9787</v>
      </c>
      <c r="Q13" s="5">
        <v>174628.93</v>
      </c>
      <c r="R13" s="5">
        <f t="shared" si="2"/>
        <v>189052</v>
      </c>
      <c r="S13">
        <v>1041.0999999999999</v>
      </c>
      <c r="T13">
        <v>0</v>
      </c>
      <c r="U13">
        <v>84.5</v>
      </c>
      <c r="V13">
        <v>6607.1</v>
      </c>
      <c r="W13">
        <v>31</v>
      </c>
      <c r="X13">
        <v>21</v>
      </c>
      <c r="Y13">
        <f t="shared" si="4"/>
        <v>12</v>
      </c>
      <c r="Z13">
        <v>0</v>
      </c>
      <c r="AA13">
        <v>0</v>
      </c>
      <c r="AB13">
        <v>0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3">
        <v>0</v>
      </c>
      <c r="AL13" s="23">
        <v>0</v>
      </c>
      <c r="AM13" s="23">
        <v>0</v>
      </c>
      <c r="AN13" s="23">
        <v>1</v>
      </c>
    </row>
    <row r="14" spans="1:40" x14ac:dyDescent="0.25">
      <c r="A14" s="2">
        <v>39814</v>
      </c>
      <c r="B14" s="27">
        <f t="shared" si="0"/>
        <v>2009</v>
      </c>
      <c r="C14" s="4">
        <v>13829633.800000001</v>
      </c>
      <c r="D14" s="5">
        <v>4800892</v>
      </c>
      <c r="E14" s="5">
        <f t="shared" si="1"/>
        <v>5529547</v>
      </c>
      <c r="F14" s="5">
        <v>2096296</v>
      </c>
      <c r="G14" s="5">
        <f t="shared" si="2"/>
        <v>2348371</v>
      </c>
      <c r="H14" s="5">
        <v>5649173</v>
      </c>
      <c r="I14" s="5">
        <f t="shared" si="3"/>
        <v>5360696</v>
      </c>
      <c r="J14" s="5"/>
      <c r="K14" s="5"/>
      <c r="L14" s="5"/>
      <c r="M14" s="5"/>
      <c r="N14" s="5"/>
      <c r="O14" s="5">
        <v>9787</v>
      </c>
      <c r="P14" s="5">
        <f t="shared" si="2"/>
        <v>12987</v>
      </c>
      <c r="Q14" s="5">
        <v>189052</v>
      </c>
      <c r="R14" s="5">
        <f t="shared" si="2"/>
        <v>181962</v>
      </c>
      <c r="S14">
        <v>1165.0999999999999</v>
      </c>
      <c r="T14">
        <v>0</v>
      </c>
      <c r="U14">
        <v>83.9</v>
      </c>
      <c r="V14">
        <v>6506.5</v>
      </c>
      <c r="W14">
        <v>31</v>
      </c>
      <c r="X14">
        <v>21</v>
      </c>
      <c r="Y14">
        <f t="shared" si="4"/>
        <v>13</v>
      </c>
      <c r="Z14">
        <f t="shared" ref="Z14:AN14" si="5">Z2</f>
        <v>0</v>
      </c>
      <c r="AA14">
        <f t="shared" si="5"/>
        <v>0</v>
      </c>
      <c r="AB14">
        <f t="shared" si="5"/>
        <v>0</v>
      </c>
      <c r="AC14">
        <f t="shared" si="5"/>
        <v>1</v>
      </c>
      <c r="AD14">
        <f t="shared" si="5"/>
        <v>0</v>
      </c>
      <c r="AE14">
        <f t="shared" si="5"/>
        <v>0</v>
      </c>
      <c r="AF14">
        <f t="shared" si="5"/>
        <v>0</v>
      </c>
      <c r="AG14">
        <f t="shared" si="5"/>
        <v>0</v>
      </c>
      <c r="AH14">
        <f t="shared" si="5"/>
        <v>0</v>
      </c>
      <c r="AI14">
        <f t="shared" si="5"/>
        <v>0</v>
      </c>
      <c r="AJ14">
        <f t="shared" si="5"/>
        <v>0</v>
      </c>
      <c r="AK14">
        <f t="shared" si="5"/>
        <v>0</v>
      </c>
      <c r="AL14">
        <f t="shared" si="5"/>
        <v>0</v>
      </c>
      <c r="AM14">
        <f t="shared" si="5"/>
        <v>0</v>
      </c>
      <c r="AN14">
        <f t="shared" si="5"/>
        <v>0</v>
      </c>
    </row>
    <row r="15" spans="1:40" x14ac:dyDescent="0.25">
      <c r="A15" s="2">
        <v>39845</v>
      </c>
      <c r="B15" s="27">
        <f t="shared" si="0"/>
        <v>2009</v>
      </c>
      <c r="C15" s="4">
        <v>11730788</v>
      </c>
      <c r="D15" s="5">
        <v>5529547</v>
      </c>
      <c r="E15" s="5">
        <f t="shared" si="1"/>
        <v>3825302</v>
      </c>
      <c r="F15" s="5">
        <v>2348371</v>
      </c>
      <c r="G15" s="5">
        <f t="shared" si="2"/>
        <v>1749779</v>
      </c>
      <c r="H15" s="5">
        <v>5360696</v>
      </c>
      <c r="I15" s="5">
        <f t="shared" si="3"/>
        <v>4930728</v>
      </c>
      <c r="J15" s="5"/>
      <c r="K15" s="5"/>
      <c r="L15" s="5"/>
      <c r="M15" s="5"/>
      <c r="N15" s="5"/>
      <c r="O15" s="5">
        <v>12987</v>
      </c>
      <c r="P15" s="5">
        <f t="shared" si="2"/>
        <v>8989</v>
      </c>
      <c r="Q15" s="5">
        <v>181962</v>
      </c>
      <c r="R15" s="5">
        <f t="shared" si="2"/>
        <v>93832</v>
      </c>
      <c r="S15">
        <v>891.4</v>
      </c>
      <c r="T15">
        <v>0</v>
      </c>
      <c r="U15">
        <v>81.900000000000006</v>
      </c>
      <c r="V15">
        <v>6436.2</v>
      </c>
      <c r="W15">
        <v>28</v>
      </c>
      <c r="X15">
        <v>19</v>
      </c>
      <c r="Y15">
        <f t="shared" si="4"/>
        <v>14</v>
      </c>
      <c r="Z15">
        <f t="shared" ref="Z15:AN15" si="6">Z3</f>
        <v>0</v>
      </c>
      <c r="AA15">
        <f t="shared" si="6"/>
        <v>0</v>
      </c>
      <c r="AB15">
        <f t="shared" si="6"/>
        <v>0</v>
      </c>
      <c r="AC15">
        <f t="shared" si="6"/>
        <v>0</v>
      </c>
      <c r="AD15">
        <f t="shared" si="6"/>
        <v>1</v>
      </c>
      <c r="AE15">
        <f t="shared" si="6"/>
        <v>0</v>
      </c>
      <c r="AF15">
        <f t="shared" si="6"/>
        <v>0</v>
      </c>
      <c r="AG15">
        <f t="shared" si="6"/>
        <v>0</v>
      </c>
      <c r="AH15">
        <f t="shared" si="6"/>
        <v>0</v>
      </c>
      <c r="AI15">
        <f t="shared" si="6"/>
        <v>0</v>
      </c>
      <c r="AJ15">
        <f t="shared" si="6"/>
        <v>0</v>
      </c>
      <c r="AK15">
        <f t="shared" si="6"/>
        <v>0</v>
      </c>
      <c r="AL15">
        <f t="shared" si="6"/>
        <v>0</v>
      </c>
      <c r="AM15">
        <f t="shared" si="6"/>
        <v>0</v>
      </c>
      <c r="AN15">
        <f t="shared" si="6"/>
        <v>0</v>
      </c>
    </row>
    <row r="16" spans="1:40" x14ac:dyDescent="0.25">
      <c r="A16" s="2">
        <v>39873</v>
      </c>
      <c r="B16" s="27">
        <f t="shared" si="0"/>
        <v>2009</v>
      </c>
      <c r="C16" s="4">
        <v>11881996</v>
      </c>
      <c r="D16" s="5">
        <v>3825302</v>
      </c>
      <c r="E16" s="5">
        <f t="shared" si="1"/>
        <v>4119385</v>
      </c>
      <c r="F16" s="5">
        <v>1749779</v>
      </c>
      <c r="G16" s="5">
        <f t="shared" si="2"/>
        <v>1772777</v>
      </c>
      <c r="H16" s="5">
        <v>4930728</v>
      </c>
      <c r="I16" s="5">
        <f t="shared" si="3"/>
        <v>3828449</v>
      </c>
      <c r="J16" s="5"/>
      <c r="K16" s="5"/>
      <c r="L16" s="5"/>
      <c r="M16" s="5"/>
      <c r="N16" s="5"/>
      <c r="O16" s="5">
        <v>8989</v>
      </c>
      <c r="P16" s="5">
        <f t="shared" si="2"/>
        <v>9144</v>
      </c>
      <c r="Q16" s="5">
        <v>93832</v>
      </c>
      <c r="R16" s="5">
        <f t="shared" si="2"/>
        <v>211002</v>
      </c>
      <c r="S16">
        <v>782.4</v>
      </c>
      <c r="T16">
        <v>0</v>
      </c>
      <c r="U16">
        <v>81.099999999999994</v>
      </c>
      <c r="V16">
        <v>6363.8</v>
      </c>
      <c r="W16">
        <v>31</v>
      </c>
      <c r="X16">
        <v>22</v>
      </c>
      <c r="Y16">
        <f t="shared" si="4"/>
        <v>15</v>
      </c>
      <c r="Z16">
        <f t="shared" ref="Z16:AN16" si="7">Z4</f>
        <v>1</v>
      </c>
      <c r="AA16">
        <f t="shared" si="7"/>
        <v>0</v>
      </c>
      <c r="AB16">
        <f t="shared" si="7"/>
        <v>1</v>
      </c>
      <c r="AC16">
        <f t="shared" si="7"/>
        <v>0</v>
      </c>
      <c r="AD16">
        <f t="shared" si="7"/>
        <v>0</v>
      </c>
      <c r="AE16">
        <f t="shared" si="7"/>
        <v>1</v>
      </c>
      <c r="AF16">
        <f t="shared" si="7"/>
        <v>0</v>
      </c>
      <c r="AG16">
        <f t="shared" si="7"/>
        <v>0</v>
      </c>
      <c r="AH16">
        <f t="shared" si="7"/>
        <v>0</v>
      </c>
      <c r="AI16">
        <f t="shared" si="7"/>
        <v>0</v>
      </c>
      <c r="AJ16">
        <f t="shared" si="7"/>
        <v>0</v>
      </c>
      <c r="AK16">
        <f t="shared" si="7"/>
        <v>0</v>
      </c>
      <c r="AL16">
        <f t="shared" si="7"/>
        <v>0</v>
      </c>
      <c r="AM16">
        <f t="shared" si="7"/>
        <v>0</v>
      </c>
      <c r="AN16">
        <f t="shared" si="7"/>
        <v>0</v>
      </c>
    </row>
    <row r="17" spans="1:40" x14ac:dyDescent="0.25">
      <c r="A17" s="2">
        <v>39904</v>
      </c>
      <c r="B17" s="27">
        <f t="shared" si="0"/>
        <v>2009</v>
      </c>
      <c r="C17" s="4">
        <v>10054245.300000001</v>
      </c>
      <c r="D17" s="5">
        <v>4119385</v>
      </c>
      <c r="E17" s="5">
        <f t="shared" si="1"/>
        <v>3554291</v>
      </c>
      <c r="F17" s="5">
        <v>1772777</v>
      </c>
      <c r="G17" s="5">
        <f t="shared" si="2"/>
        <v>1612242</v>
      </c>
      <c r="H17" s="5">
        <v>3828449</v>
      </c>
      <c r="I17" s="5">
        <f t="shared" si="3"/>
        <v>5645997</v>
      </c>
      <c r="J17" s="5"/>
      <c r="K17" s="5"/>
      <c r="L17" s="5"/>
      <c r="M17" s="5"/>
      <c r="N17" s="5"/>
      <c r="O17" s="5">
        <v>9144</v>
      </c>
      <c r="P17" s="5">
        <f t="shared" si="2"/>
        <v>13897</v>
      </c>
      <c r="Q17" s="5">
        <v>211002</v>
      </c>
      <c r="R17" s="5">
        <f t="shared" si="2"/>
        <v>129915</v>
      </c>
      <c r="S17">
        <v>509.7</v>
      </c>
      <c r="T17">
        <v>0</v>
      </c>
      <c r="U17">
        <v>79.8</v>
      </c>
      <c r="V17">
        <v>6359.6</v>
      </c>
      <c r="W17">
        <v>30</v>
      </c>
      <c r="X17">
        <v>20</v>
      </c>
      <c r="Y17">
        <f t="shared" si="4"/>
        <v>16</v>
      </c>
      <c r="Z17">
        <f t="shared" ref="Z17:AN17" si="8">Z5</f>
        <v>1</v>
      </c>
      <c r="AA17">
        <f t="shared" si="8"/>
        <v>0</v>
      </c>
      <c r="AB17">
        <f t="shared" si="8"/>
        <v>1</v>
      </c>
      <c r="AC17">
        <f t="shared" si="8"/>
        <v>0</v>
      </c>
      <c r="AD17">
        <f t="shared" si="8"/>
        <v>0</v>
      </c>
      <c r="AE17">
        <f t="shared" si="8"/>
        <v>0</v>
      </c>
      <c r="AF17">
        <f t="shared" si="8"/>
        <v>1</v>
      </c>
      <c r="AG17">
        <f t="shared" si="8"/>
        <v>0</v>
      </c>
      <c r="AH17">
        <f t="shared" si="8"/>
        <v>0</v>
      </c>
      <c r="AI17">
        <f t="shared" si="8"/>
        <v>0</v>
      </c>
      <c r="AJ17">
        <f t="shared" si="8"/>
        <v>0</v>
      </c>
      <c r="AK17">
        <f t="shared" si="8"/>
        <v>0</v>
      </c>
      <c r="AL17">
        <f t="shared" si="8"/>
        <v>0</v>
      </c>
      <c r="AM17">
        <f t="shared" si="8"/>
        <v>0</v>
      </c>
      <c r="AN17">
        <f t="shared" si="8"/>
        <v>0</v>
      </c>
    </row>
    <row r="18" spans="1:40" x14ac:dyDescent="0.25">
      <c r="A18" s="2">
        <v>39934</v>
      </c>
      <c r="B18" s="27">
        <f t="shared" si="0"/>
        <v>2009</v>
      </c>
      <c r="C18" s="4">
        <v>10013405</v>
      </c>
      <c r="D18" s="5">
        <v>3554291</v>
      </c>
      <c r="E18" s="5">
        <f t="shared" si="1"/>
        <v>2856564</v>
      </c>
      <c r="F18" s="5">
        <v>1612242</v>
      </c>
      <c r="G18" s="5">
        <f t="shared" si="2"/>
        <v>1267152</v>
      </c>
      <c r="H18" s="5">
        <v>5645997</v>
      </c>
      <c r="I18" s="5">
        <f t="shared" si="3"/>
        <v>5220422</v>
      </c>
      <c r="J18" s="5"/>
      <c r="K18" s="5"/>
      <c r="L18" s="5"/>
      <c r="M18" s="5"/>
      <c r="N18" s="5"/>
      <c r="O18" s="5">
        <v>13897</v>
      </c>
      <c r="P18" s="5">
        <f t="shared" si="2"/>
        <v>10625</v>
      </c>
      <c r="Q18" s="5">
        <v>129915</v>
      </c>
      <c r="R18" s="5">
        <f t="shared" si="2"/>
        <v>116185</v>
      </c>
      <c r="S18">
        <v>326.10000000000002</v>
      </c>
      <c r="T18">
        <v>0</v>
      </c>
      <c r="U18">
        <v>81</v>
      </c>
      <c r="V18">
        <v>6382.1</v>
      </c>
      <c r="W18">
        <v>31</v>
      </c>
      <c r="X18">
        <v>20</v>
      </c>
      <c r="Y18">
        <f t="shared" si="4"/>
        <v>17</v>
      </c>
      <c r="Z18">
        <f t="shared" ref="Z18:AN18" si="9">Z6</f>
        <v>1</v>
      </c>
      <c r="AA18">
        <f t="shared" si="9"/>
        <v>0</v>
      </c>
      <c r="AB18">
        <f t="shared" si="9"/>
        <v>1</v>
      </c>
      <c r="AC18">
        <f t="shared" si="9"/>
        <v>0</v>
      </c>
      <c r="AD18">
        <f t="shared" si="9"/>
        <v>0</v>
      </c>
      <c r="AE18">
        <f t="shared" si="9"/>
        <v>0</v>
      </c>
      <c r="AF18">
        <f t="shared" si="9"/>
        <v>0</v>
      </c>
      <c r="AG18">
        <f t="shared" si="9"/>
        <v>1</v>
      </c>
      <c r="AH18">
        <f t="shared" si="9"/>
        <v>0</v>
      </c>
      <c r="AI18">
        <f t="shared" si="9"/>
        <v>0</v>
      </c>
      <c r="AJ18">
        <f t="shared" si="9"/>
        <v>0</v>
      </c>
      <c r="AK18">
        <f t="shared" si="9"/>
        <v>0</v>
      </c>
      <c r="AL18">
        <f t="shared" si="9"/>
        <v>0</v>
      </c>
      <c r="AM18">
        <f t="shared" si="9"/>
        <v>0</v>
      </c>
      <c r="AN18">
        <f t="shared" si="9"/>
        <v>0</v>
      </c>
    </row>
    <row r="19" spans="1:40" x14ac:dyDescent="0.25">
      <c r="A19" s="2">
        <v>39965</v>
      </c>
      <c r="B19" s="27">
        <f t="shared" si="0"/>
        <v>2009</v>
      </c>
      <c r="C19" s="4">
        <v>9731912</v>
      </c>
      <c r="D19" s="5">
        <v>2856564</v>
      </c>
      <c r="E19" s="5">
        <f t="shared" si="1"/>
        <v>3207383</v>
      </c>
      <c r="F19" s="5">
        <v>1267152</v>
      </c>
      <c r="G19" s="5">
        <f t="shared" si="2"/>
        <v>1605186</v>
      </c>
      <c r="H19" s="5">
        <v>5220422</v>
      </c>
      <c r="I19" s="5">
        <f t="shared" si="3"/>
        <v>4592089</v>
      </c>
      <c r="J19" s="5"/>
      <c r="K19" s="5"/>
      <c r="L19" s="5"/>
      <c r="M19" s="5"/>
      <c r="N19" s="5"/>
      <c r="O19" s="5">
        <v>10625</v>
      </c>
      <c r="P19" s="5">
        <f t="shared" si="2"/>
        <v>10625</v>
      </c>
      <c r="Q19" s="5">
        <v>116185</v>
      </c>
      <c r="R19" s="5">
        <f t="shared" si="2"/>
        <v>64895</v>
      </c>
      <c r="S19">
        <v>117.6</v>
      </c>
      <c r="T19">
        <v>29.4</v>
      </c>
      <c r="U19">
        <v>81.099999999999994</v>
      </c>
      <c r="V19">
        <v>6429.4</v>
      </c>
      <c r="W19">
        <v>30</v>
      </c>
      <c r="X19">
        <v>22</v>
      </c>
      <c r="Y19">
        <f t="shared" si="4"/>
        <v>18</v>
      </c>
      <c r="Z19">
        <f t="shared" ref="Z19:AN19" si="10">Z7</f>
        <v>0</v>
      </c>
      <c r="AA19">
        <f t="shared" si="10"/>
        <v>0</v>
      </c>
      <c r="AB19">
        <f t="shared" si="10"/>
        <v>0</v>
      </c>
      <c r="AC19">
        <f t="shared" si="10"/>
        <v>0</v>
      </c>
      <c r="AD19">
        <f t="shared" si="10"/>
        <v>0</v>
      </c>
      <c r="AE19">
        <f t="shared" si="10"/>
        <v>0</v>
      </c>
      <c r="AF19">
        <f t="shared" si="10"/>
        <v>0</v>
      </c>
      <c r="AG19">
        <f t="shared" si="10"/>
        <v>0</v>
      </c>
      <c r="AH19">
        <f t="shared" si="10"/>
        <v>1</v>
      </c>
      <c r="AI19">
        <f t="shared" si="10"/>
        <v>0</v>
      </c>
      <c r="AJ19">
        <f t="shared" si="10"/>
        <v>0</v>
      </c>
      <c r="AK19">
        <f t="shared" si="10"/>
        <v>0</v>
      </c>
      <c r="AL19">
        <f t="shared" si="10"/>
        <v>0</v>
      </c>
      <c r="AM19">
        <f t="shared" si="10"/>
        <v>0</v>
      </c>
      <c r="AN19">
        <f t="shared" si="10"/>
        <v>0</v>
      </c>
    </row>
    <row r="20" spans="1:40" x14ac:dyDescent="0.25">
      <c r="A20" s="2">
        <v>39995</v>
      </c>
      <c r="B20" s="27">
        <f t="shared" si="0"/>
        <v>2009</v>
      </c>
      <c r="C20" s="4">
        <v>8823647.8000000007</v>
      </c>
      <c r="D20" s="5">
        <v>3207383</v>
      </c>
      <c r="E20" s="5">
        <f t="shared" si="1"/>
        <v>3010260</v>
      </c>
      <c r="F20" s="5">
        <v>1605186</v>
      </c>
      <c r="G20" s="5">
        <f t="shared" si="2"/>
        <v>1396233</v>
      </c>
      <c r="H20" s="5">
        <v>4592089</v>
      </c>
      <c r="I20" s="5">
        <f t="shared" si="3"/>
        <v>3884948</v>
      </c>
      <c r="J20" s="5"/>
      <c r="K20" s="5"/>
      <c r="L20" s="5"/>
      <c r="M20" s="5"/>
      <c r="N20" s="5"/>
      <c r="O20" s="5">
        <v>10625</v>
      </c>
      <c r="P20" s="5">
        <f t="shared" si="2"/>
        <v>10625</v>
      </c>
      <c r="Q20" s="5">
        <v>64895</v>
      </c>
      <c r="R20" s="5">
        <f t="shared" si="2"/>
        <v>139143</v>
      </c>
      <c r="S20">
        <v>74</v>
      </c>
      <c r="T20">
        <v>6.4</v>
      </c>
      <c r="U20">
        <v>81.099999999999994</v>
      </c>
      <c r="V20">
        <v>6467</v>
      </c>
      <c r="W20">
        <v>31</v>
      </c>
      <c r="X20">
        <v>22</v>
      </c>
      <c r="Y20">
        <f t="shared" si="4"/>
        <v>19</v>
      </c>
      <c r="Z20">
        <f t="shared" ref="Z20:AN20" si="11">Z8</f>
        <v>0</v>
      </c>
      <c r="AA20">
        <f t="shared" si="11"/>
        <v>0</v>
      </c>
      <c r="AB20">
        <f t="shared" si="11"/>
        <v>0</v>
      </c>
      <c r="AC20">
        <f t="shared" si="11"/>
        <v>0</v>
      </c>
      <c r="AD20">
        <f t="shared" si="11"/>
        <v>0</v>
      </c>
      <c r="AE20">
        <f t="shared" si="11"/>
        <v>0</v>
      </c>
      <c r="AF20">
        <f t="shared" si="11"/>
        <v>0</v>
      </c>
      <c r="AG20">
        <f t="shared" si="11"/>
        <v>0</v>
      </c>
      <c r="AH20">
        <f t="shared" si="11"/>
        <v>0</v>
      </c>
      <c r="AI20">
        <f t="shared" si="11"/>
        <v>1</v>
      </c>
      <c r="AJ20">
        <f t="shared" si="11"/>
        <v>0</v>
      </c>
      <c r="AK20">
        <f t="shared" si="11"/>
        <v>0</v>
      </c>
      <c r="AL20">
        <f t="shared" si="11"/>
        <v>0</v>
      </c>
      <c r="AM20">
        <f t="shared" si="11"/>
        <v>0</v>
      </c>
      <c r="AN20">
        <f t="shared" si="11"/>
        <v>0</v>
      </c>
    </row>
    <row r="21" spans="1:40" x14ac:dyDescent="0.25">
      <c r="A21" s="2">
        <v>40026</v>
      </c>
      <c r="B21" s="27">
        <f t="shared" si="0"/>
        <v>2009</v>
      </c>
      <c r="C21" s="4">
        <v>9419178.1999999993</v>
      </c>
      <c r="D21" s="5">
        <v>3010260</v>
      </c>
      <c r="E21" s="5">
        <f t="shared" si="1"/>
        <v>3085129</v>
      </c>
      <c r="F21" s="5">
        <v>1396233</v>
      </c>
      <c r="G21" s="5">
        <f t="shared" si="2"/>
        <v>1435384</v>
      </c>
      <c r="H21" s="5">
        <v>3884948</v>
      </c>
      <c r="I21" s="5">
        <f t="shared" si="3"/>
        <v>4509459</v>
      </c>
      <c r="J21" s="5"/>
      <c r="K21" s="5"/>
      <c r="L21" s="5"/>
      <c r="M21" s="5"/>
      <c r="N21" s="5"/>
      <c r="O21" s="5">
        <v>10625</v>
      </c>
      <c r="P21" s="5">
        <f t="shared" si="2"/>
        <v>10625</v>
      </c>
      <c r="Q21" s="5">
        <v>139143</v>
      </c>
      <c r="R21" s="5">
        <f t="shared" si="2"/>
        <v>74433</v>
      </c>
      <c r="S21">
        <v>107.7</v>
      </c>
      <c r="T21">
        <v>23.9</v>
      </c>
      <c r="U21">
        <v>80.5</v>
      </c>
      <c r="V21">
        <v>6487.6</v>
      </c>
      <c r="W21">
        <v>31</v>
      </c>
      <c r="X21">
        <v>20</v>
      </c>
      <c r="Y21">
        <f t="shared" si="4"/>
        <v>20</v>
      </c>
      <c r="Z21">
        <f t="shared" ref="Z21:AN21" si="12">Z9</f>
        <v>0</v>
      </c>
      <c r="AA21">
        <f t="shared" si="12"/>
        <v>0</v>
      </c>
      <c r="AB21">
        <f t="shared" si="12"/>
        <v>0</v>
      </c>
      <c r="AC21">
        <f t="shared" si="12"/>
        <v>0</v>
      </c>
      <c r="AD21">
        <f t="shared" si="12"/>
        <v>0</v>
      </c>
      <c r="AE21">
        <f t="shared" si="12"/>
        <v>0</v>
      </c>
      <c r="AF21">
        <f t="shared" si="12"/>
        <v>0</v>
      </c>
      <c r="AG21">
        <f t="shared" si="12"/>
        <v>0</v>
      </c>
      <c r="AH21">
        <f t="shared" si="12"/>
        <v>0</v>
      </c>
      <c r="AI21">
        <f t="shared" si="12"/>
        <v>0</v>
      </c>
      <c r="AJ21">
        <f t="shared" si="12"/>
        <v>1</v>
      </c>
      <c r="AK21">
        <f t="shared" si="12"/>
        <v>0</v>
      </c>
      <c r="AL21">
        <f t="shared" si="12"/>
        <v>0</v>
      </c>
      <c r="AM21">
        <f t="shared" si="12"/>
        <v>0</v>
      </c>
      <c r="AN21">
        <f t="shared" si="12"/>
        <v>0</v>
      </c>
    </row>
    <row r="22" spans="1:40" x14ac:dyDescent="0.25">
      <c r="A22" s="2">
        <v>40057</v>
      </c>
      <c r="B22" s="27">
        <f t="shared" si="0"/>
        <v>2009</v>
      </c>
      <c r="C22" s="4">
        <v>9718860.8000000007</v>
      </c>
      <c r="D22" s="5">
        <v>3085129</v>
      </c>
      <c r="E22" s="5">
        <f t="shared" si="1"/>
        <v>2625912</v>
      </c>
      <c r="F22" s="5">
        <v>1435384</v>
      </c>
      <c r="G22" s="5">
        <f t="shared" si="2"/>
        <v>1528854</v>
      </c>
      <c r="H22" s="5">
        <v>4509459</v>
      </c>
      <c r="I22" s="5">
        <f t="shared" si="3"/>
        <v>4690550</v>
      </c>
      <c r="J22" s="5"/>
      <c r="K22" s="5"/>
      <c r="L22" s="5"/>
      <c r="M22" s="5"/>
      <c r="N22" s="5"/>
      <c r="O22" s="5">
        <v>10625</v>
      </c>
      <c r="P22" s="5">
        <f t="shared" si="2"/>
        <v>10625</v>
      </c>
      <c r="Q22" s="5">
        <v>74433</v>
      </c>
      <c r="R22" s="5">
        <f t="shared" si="2"/>
        <v>118708</v>
      </c>
      <c r="S22">
        <v>145.5</v>
      </c>
      <c r="T22">
        <v>5.4</v>
      </c>
      <c r="U22">
        <v>79.2</v>
      </c>
      <c r="V22">
        <v>6470.2</v>
      </c>
      <c r="W22">
        <v>30</v>
      </c>
      <c r="X22">
        <v>21</v>
      </c>
      <c r="Y22">
        <f t="shared" si="4"/>
        <v>21</v>
      </c>
      <c r="Z22">
        <f t="shared" ref="Z22:AN22" si="13">Z10</f>
        <v>0</v>
      </c>
      <c r="AA22">
        <f t="shared" si="13"/>
        <v>1</v>
      </c>
      <c r="AB22">
        <f t="shared" si="13"/>
        <v>1</v>
      </c>
      <c r="AC22">
        <f t="shared" si="13"/>
        <v>0</v>
      </c>
      <c r="AD22">
        <f t="shared" si="13"/>
        <v>0</v>
      </c>
      <c r="AE22">
        <f t="shared" si="13"/>
        <v>0</v>
      </c>
      <c r="AF22">
        <f t="shared" si="13"/>
        <v>0</v>
      </c>
      <c r="AG22">
        <f t="shared" si="13"/>
        <v>0</v>
      </c>
      <c r="AH22">
        <f t="shared" si="13"/>
        <v>0</v>
      </c>
      <c r="AI22">
        <f t="shared" si="13"/>
        <v>0</v>
      </c>
      <c r="AJ22">
        <f t="shared" si="13"/>
        <v>0</v>
      </c>
      <c r="AK22">
        <f t="shared" si="13"/>
        <v>1</v>
      </c>
      <c r="AL22">
        <f t="shared" si="13"/>
        <v>0</v>
      </c>
      <c r="AM22">
        <f t="shared" si="13"/>
        <v>0</v>
      </c>
      <c r="AN22">
        <f t="shared" si="13"/>
        <v>0</v>
      </c>
    </row>
    <row r="23" spans="1:40" x14ac:dyDescent="0.25">
      <c r="A23" s="2">
        <v>40087</v>
      </c>
      <c r="B23" s="27">
        <f t="shared" si="0"/>
        <v>2009</v>
      </c>
      <c r="C23" s="4">
        <v>10780012.800000001</v>
      </c>
      <c r="D23" s="5">
        <v>2625912</v>
      </c>
      <c r="E23" s="5">
        <f t="shared" si="1"/>
        <v>3098855</v>
      </c>
      <c r="F23" s="5">
        <v>1528854</v>
      </c>
      <c r="G23" s="5">
        <f t="shared" si="2"/>
        <v>1493617</v>
      </c>
      <c r="H23" s="5">
        <v>4690550</v>
      </c>
      <c r="I23" s="5">
        <f t="shared" si="3"/>
        <v>5434451</v>
      </c>
      <c r="J23" s="5"/>
      <c r="K23" s="5"/>
      <c r="L23" s="5"/>
      <c r="M23" s="5"/>
      <c r="N23" s="5"/>
      <c r="O23" s="5">
        <v>10625</v>
      </c>
      <c r="P23" s="5">
        <f t="shared" si="2"/>
        <v>10625</v>
      </c>
      <c r="Q23" s="5">
        <v>118708</v>
      </c>
      <c r="R23" s="5">
        <f t="shared" si="2"/>
        <v>137870</v>
      </c>
      <c r="S23">
        <v>466.8</v>
      </c>
      <c r="T23">
        <v>0</v>
      </c>
      <c r="U23">
        <v>78.7</v>
      </c>
      <c r="V23">
        <v>6472.1</v>
      </c>
      <c r="W23">
        <v>31</v>
      </c>
      <c r="X23">
        <v>21</v>
      </c>
      <c r="Y23">
        <f t="shared" si="4"/>
        <v>22</v>
      </c>
      <c r="Z23">
        <f t="shared" ref="Z23:AN23" si="14">Z11</f>
        <v>0</v>
      </c>
      <c r="AA23">
        <f t="shared" si="14"/>
        <v>1</v>
      </c>
      <c r="AB23">
        <f t="shared" si="14"/>
        <v>1</v>
      </c>
      <c r="AC23">
        <f t="shared" si="14"/>
        <v>0</v>
      </c>
      <c r="AD23">
        <f t="shared" si="14"/>
        <v>0</v>
      </c>
      <c r="AE23">
        <f t="shared" si="14"/>
        <v>0</v>
      </c>
      <c r="AF23">
        <f t="shared" si="14"/>
        <v>0</v>
      </c>
      <c r="AG23">
        <f t="shared" si="14"/>
        <v>0</v>
      </c>
      <c r="AH23">
        <f t="shared" si="14"/>
        <v>0</v>
      </c>
      <c r="AI23">
        <f t="shared" si="14"/>
        <v>0</v>
      </c>
      <c r="AJ23">
        <f t="shared" si="14"/>
        <v>0</v>
      </c>
      <c r="AK23">
        <f t="shared" si="14"/>
        <v>0</v>
      </c>
      <c r="AL23">
        <f t="shared" si="14"/>
        <v>1</v>
      </c>
      <c r="AM23">
        <f t="shared" si="14"/>
        <v>0</v>
      </c>
      <c r="AN23">
        <f t="shared" si="14"/>
        <v>0</v>
      </c>
    </row>
    <row r="24" spans="1:40" x14ac:dyDescent="0.25">
      <c r="A24" s="2">
        <v>40118</v>
      </c>
      <c r="B24" s="27">
        <f t="shared" si="0"/>
        <v>2009</v>
      </c>
      <c r="C24" s="4">
        <v>10597325.6</v>
      </c>
      <c r="D24" s="5">
        <v>3098855</v>
      </c>
      <c r="E24" s="5">
        <f t="shared" si="1"/>
        <v>3328628</v>
      </c>
      <c r="F24" s="5">
        <v>1493617</v>
      </c>
      <c r="G24" s="5">
        <f t="shared" si="2"/>
        <v>1706614</v>
      </c>
      <c r="H24" s="5">
        <v>5434451</v>
      </c>
      <c r="I24" s="5">
        <f t="shared" si="3"/>
        <v>5036331</v>
      </c>
      <c r="J24" s="5"/>
      <c r="K24" s="5"/>
      <c r="L24" s="5"/>
      <c r="M24" s="5"/>
      <c r="N24" s="5"/>
      <c r="O24" s="5">
        <v>10625</v>
      </c>
      <c r="P24" s="5">
        <f t="shared" si="2"/>
        <v>10625</v>
      </c>
      <c r="Q24" s="5">
        <v>137870</v>
      </c>
      <c r="R24" s="5">
        <f t="shared" si="2"/>
        <v>150555</v>
      </c>
      <c r="S24">
        <v>486.2</v>
      </c>
      <c r="T24">
        <v>0</v>
      </c>
      <c r="U24">
        <v>77.8</v>
      </c>
      <c r="V24">
        <v>6465.6</v>
      </c>
      <c r="W24">
        <v>30</v>
      </c>
      <c r="X24">
        <v>21</v>
      </c>
      <c r="Y24">
        <f t="shared" si="4"/>
        <v>23</v>
      </c>
      <c r="Z24">
        <f t="shared" ref="Z24:AN24" si="15">Z12</f>
        <v>0</v>
      </c>
      <c r="AA24">
        <f t="shared" si="15"/>
        <v>1</v>
      </c>
      <c r="AB24">
        <f t="shared" si="15"/>
        <v>1</v>
      </c>
      <c r="AC24">
        <f t="shared" si="15"/>
        <v>0</v>
      </c>
      <c r="AD24">
        <f t="shared" si="15"/>
        <v>0</v>
      </c>
      <c r="AE24">
        <f t="shared" si="15"/>
        <v>0</v>
      </c>
      <c r="AF24">
        <f t="shared" si="15"/>
        <v>0</v>
      </c>
      <c r="AG24">
        <f t="shared" si="15"/>
        <v>0</v>
      </c>
      <c r="AH24">
        <f t="shared" si="15"/>
        <v>0</v>
      </c>
      <c r="AI24">
        <f t="shared" si="15"/>
        <v>0</v>
      </c>
      <c r="AJ24">
        <f t="shared" si="15"/>
        <v>0</v>
      </c>
      <c r="AK24">
        <f t="shared" si="15"/>
        <v>0</v>
      </c>
      <c r="AL24">
        <f t="shared" si="15"/>
        <v>0</v>
      </c>
      <c r="AM24">
        <f t="shared" si="15"/>
        <v>1</v>
      </c>
      <c r="AN24">
        <f t="shared" si="15"/>
        <v>0</v>
      </c>
    </row>
    <row r="25" spans="1:40" x14ac:dyDescent="0.25">
      <c r="A25" s="2">
        <v>40148</v>
      </c>
      <c r="B25" s="27">
        <f t="shared" si="0"/>
        <v>2009</v>
      </c>
      <c r="C25" s="4">
        <v>12477050.300000001</v>
      </c>
      <c r="D25" s="5">
        <v>3328628</v>
      </c>
      <c r="E25" s="5">
        <f t="shared" si="1"/>
        <v>4746890</v>
      </c>
      <c r="F25" s="5">
        <v>1706614</v>
      </c>
      <c r="G25" s="5">
        <f t="shared" si="2"/>
        <v>2088569</v>
      </c>
      <c r="H25" s="5">
        <v>5036331</v>
      </c>
      <c r="I25" s="5">
        <f t="shared" si="3"/>
        <v>4890636</v>
      </c>
      <c r="J25" s="5"/>
      <c r="K25" s="5"/>
      <c r="L25" s="5"/>
      <c r="M25" s="5"/>
      <c r="N25" s="5"/>
      <c r="O25" s="5">
        <v>10625</v>
      </c>
      <c r="P25" s="5">
        <f t="shared" si="2"/>
        <v>10625</v>
      </c>
      <c r="Q25" s="5">
        <v>150555</v>
      </c>
      <c r="R25" s="5">
        <f t="shared" si="2"/>
        <v>139562</v>
      </c>
      <c r="S25">
        <v>918.1</v>
      </c>
      <c r="T25">
        <v>0</v>
      </c>
      <c r="U25">
        <v>77.8</v>
      </c>
      <c r="V25">
        <v>6467.5</v>
      </c>
      <c r="W25">
        <v>31</v>
      </c>
      <c r="X25">
        <v>21</v>
      </c>
      <c r="Y25">
        <f t="shared" si="4"/>
        <v>24</v>
      </c>
      <c r="Z25">
        <f t="shared" ref="Z25:AN25" si="16">Z13</f>
        <v>0</v>
      </c>
      <c r="AA25">
        <f t="shared" si="16"/>
        <v>0</v>
      </c>
      <c r="AB25">
        <f t="shared" si="16"/>
        <v>0</v>
      </c>
      <c r="AC25">
        <f t="shared" si="16"/>
        <v>0</v>
      </c>
      <c r="AD25">
        <f t="shared" si="16"/>
        <v>0</v>
      </c>
      <c r="AE25">
        <f t="shared" si="16"/>
        <v>0</v>
      </c>
      <c r="AF25">
        <f t="shared" si="16"/>
        <v>0</v>
      </c>
      <c r="AG25">
        <f t="shared" si="16"/>
        <v>0</v>
      </c>
      <c r="AH25">
        <f t="shared" si="16"/>
        <v>0</v>
      </c>
      <c r="AI25">
        <f t="shared" si="16"/>
        <v>0</v>
      </c>
      <c r="AJ25">
        <f t="shared" si="16"/>
        <v>0</v>
      </c>
      <c r="AK25">
        <f t="shared" si="16"/>
        <v>0</v>
      </c>
      <c r="AL25">
        <f t="shared" si="16"/>
        <v>0</v>
      </c>
      <c r="AM25">
        <f t="shared" si="16"/>
        <v>0</v>
      </c>
      <c r="AN25">
        <f t="shared" si="16"/>
        <v>1</v>
      </c>
    </row>
    <row r="26" spans="1:40" x14ac:dyDescent="0.25">
      <c r="A26" s="2">
        <v>40179</v>
      </c>
      <c r="B26" s="27">
        <f t="shared" si="0"/>
        <v>2010</v>
      </c>
      <c r="C26" s="4">
        <v>13095973.1</v>
      </c>
      <c r="D26" s="5">
        <v>4746890</v>
      </c>
      <c r="E26" s="5">
        <f t="shared" si="1"/>
        <v>4645892</v>
      </c>
      <c r="F26" s="5">
        <v>2088569</v>
      </c>
      <c r="G26" s="5">
        <f t="shared" si="2"/>
        <v>2098508</v>
      </c>
      <c r="H26" s="5">
        <v>4890636</v>
      </c>
      <c r="I26" s="5">
        <f t="shared" si="3"/>
        <v>4410979</v>
      </c>
      <c r="J26" s="5"/>
      <c r="K26" s="5"/>
      <c r="L26" s="5"/>
      <c r="M26" s="5"/>
      <c r="N26" s="5"/>
      <c r="O26" s="5">
        <v>10625</v>
      </c>
      <c r="P26" s="5">
        <f t="shared" si="2"/>
        <v>11698</v>
      </c>
      <c r="Q26" s="5">
        <v>139562</v>
      </c>
      <c r="R26" s="5">
        <f t="shared" si="2"/>
        <v>171165</v>
      </c>
      <c r="S26">
        <v>963.1</v>
      </c>
      <c r="T26">
        <v>0</v>
      </c>
      <c r="U26">
        <v>77</v>
      </c>
      <c r="V26">
        <v>6434.5</v>
      </c>
      <c r="W26">
        <v>31</v>
      </c>
      <c r="X26">
        <v>20</v>
      </c>
      <c r="Y26">
        <f t="shared" si="4"/>
        <v>25</v>
      </c>
      <c r="Z26">
        <f t="shared" ref="Z26:AN26" si="17">Z14</f>
        <v>0</v>
      </c>
      <c r="AA26">
        <f t="shared" si="17"/>
        <v>0</v>
      </c>
      <c r="AB26">
        <f t="shared" si="17"/>
        <v>0</v>
      </c>
      <c r="AC26">
        <f t="shared" si="17"/>
        <v>1</v>
      </c>
      <c r="AD26">
        <f t="shared" si="17"/>
        <v>0</v>
      </c>
      <c r="AE26">
        <f t="shared" si="17"/>
        <v>0</v>
      </c>
      <c r="AF26">
        <f t="shared" si="17"/>
        <v>0</v>
      </c>
      <c r="AG26">
        <f t="shared" si="17"/>
        <v>0</v>
      </c>
      <c r="AH26">
        <f t="shared" si="17"/>
        <v>0</v>
      </c>
      <c r="AI26">
        <f t="shared" si="17"/>
        <v>0</v>
      </c>
      <c r="AJ26">
        <f t="shared" si="17"/>
        <v>0</v>
      </c>
      <c r="AK26">
        <f t="shared" si="17"/>
        <v>0</v>
      </c>
      <c r="AL26">
        <f t="shared" si="17"/>
        <v>0</v>
      </c>
      <c r="AM26">
        <f t="shared" si="17"/>
        <v>0</v>
      </c>
      <c r="AN26">
        <f t="shared" si="17"/>
        <v>0</v>
      </c>
    </row>
    <row r="27" spans="1:40" x14ac:dyDescent="0.25">
      <c r="A27" s="2">
        <v>40210</v>
      </c>
      <c r="B27" s="27">
        <f t="shared" si="0"/>
        <v>2010</v>
      </c>
      <c r="C27" s="4">
        <v>12236360.199999999</v>
      </c>
      <c r="D27" s="5">
        <v>4645892</v>
      </c>
      <c r="E27" s="5">
        <f t="shared" si="1"/>
        <v>4126571</v>
      </c>
      <c r="F27" s="5">
        <v>2098508</v>
      </c>
      <c r="G27" s="5">
        <f t="shared" si="2"/>
        <v>1845463</v>
      </c>
      <c r="H27" s="5">
        <v>4410979</v>
      </c>
      <c r="I27" s="5">
        <f t="shared" si="3"/>
        <v>6824920</v>
      </c>
      <c r="J27" s="5"/>
      <c r="K27" s="5"/>
      <c r="L27" s="5"/>
      <c r="M27" s="5"/>
      <c r="N27" s="5"/>
      <c r="O27" s="5">
        <v>11698</v>
      </c>
      <c r="P27" s="5">
        <f t="shared" si="2"/>
        <v>10625</v>
      </c>
      <c r="Q27" s="5">
        <v>171165</v>
      </c>
      <c r="R27" s="5">
        <f t="shared" si="2"/>
        <v>-57721</v>
      </c>
      <c r="S27">
        <v>831.8</v>
      </c>
      <c r="T27">
        <v>0</v>
      </c>
      <c r="U27">
        <v>75.7</v>
      </c>
      <c r="V27">
        <v>6404.1</v>
      </c>
      <c r="W27">
        <v>28</v>
      </c>
      <c r="X27">
        <v>19</v>
      </c>
      <c r="Y27">
        <f t="shared" si="4"/>
        <v>26</v>
      </c>
      <c r="Z27">
        <f t="shared" ref="Z27:AN27" si="18">Z15</f>
        <v>0</v>
      </c>
      <c r="AA27">
        <f t="shared" si="18"/>
        <v>0</v>
      </c>
      <c r="AB27">
        <f t="shared" si="18"/>
        <v>0</v>
      </c>
      <c r="AC27">
        <f t="shared" si="18"/>
        <v>0</v>
      </c>
      <c r="AD27">
        <f t="shared" si="18"/>
        <v>1</v>
      </c>
      <c r="AE27">
        <f t="shared" si="18"/>
        <v>0</v>
      </c>
      <c r="AF27">
        <f t="shared" si="18"/>
        <v>0</v>
      </c>
      <c r="AG27">
        <f t="shared" si="18"/>
        <v>0</v>
      </c>
      <c r="AH27">
        <f t="shared" si="18"/>
        <v>0</v>
      </c>
      <c r="AI27">
        <f t="shared" si="18"/>
        <v>0</v>
      </c>
      <c r="AJ27">
        <f t="shared" si="18"/>
        <v>0</v>
      </c>
      <c r="AK27">
        <f t="shared" si="18"/>
        <v>0</v>
      </c>
      <c r="AL27">
        <f t="shared" si="18"/>
        <v>0</v>
      </c>
      <c r="AM27">
        <f t="shared" si="18"/>
        <v>0</v>
      </c>
      <c r="AN27">
        <f t="shared" si="18"/>
        <v>0</v>
      </c>
    </row>
    <row r="28" spans="1:40" x14ac:dyDescent="0.25">
      <c r="A28" s="2">
        <v>40238</v>
      </c>
      <c r="B28" s="27">
        <f t="shared" si="0"/>
        <v>2010</v>
      </c>
      <c r="C28" s="4">
        <v>11619690</v>
      </c>
      <c r="D28" s="5">
        <v>4126571</v>
      </c>
      <c r="E28" s="5">
        <f t="shared" si="1"/>
        <v>3431820</v>
      </c>
      <c r="F28" s="5">
        <v>1845463</v>
      </c>
      <c r="G28" s="5">
        <f t="shared" si="2"/>
        <v>1795934</v>
      </c>
      <c r="H28" s="5">
        <v>6824920</v>
      </c>
      <c r="I28" s="5">
        <f t="shared" si="3"/>
        <v>5804995</v>
      </c>
      <c r="J28" s="5"/>
      <c r="K28" s="5"/>
      <c r="L28" s="5"/>
      <c r="M28" s="5"/>
      <c r="N28" s="5"/>
      <c r="O28" s="5">
        <v>10625</v>
      </c>
      <c r="P28" s="5">
        <f t="shared" si="2"/>
        <v>10625</v>
      </c>
      <c r="Q28" s="5">
        <v>-57721</v>
      </c>
      <c r="R28" s="5">
        <f t="shared" si="2"/>
        <v>-29201</v>
      </c>
      <c r="S28">
        <v>571.79999999999995</v>
      </c>
      <c r="T28">
        <v>0</v>
      </c>
      <c r="U28">
        <v>75.5</v>
      </c>
      <c r="V28">
        <v>6377.2</v>
      </c>
      <c r="W28">
        <v>31</v>
      </c>
      <c r="X28">
        <v>23</v>
      </c>
      <c r="Y28">
        <f t="shared" si="4"/>
        <v>27</v>
      </c>
      <c r="Z28">
        <f t="shared" ref="Z28:AN28" si="19">Z16</f>
        <v>1</v>
      </c>
      <c r="AA28">
        <f t="shared" si="19"/>
        <v>0</v>
      </c>
      <c r="AB28">
        <f t="shared" si="19"/>
        <v>1</v>
      </c>
      <c r="AC28">
        <f t="shared" si="19"/>
        <v>0</v>
      </c>
      <c r="AD28">
        <f t="shared" si="19"/>
        <v>0</v>
      </c>
      <c r="AE28">
        <f t="shared" si="19"/>
        <v>1</v>
      </c>
      <c r="AF28">
        <f t="shared" si="19"/>
        <v>0</v>
      </c>
      <c r="AG28">
        <f t="shared" si="19"/>
        <v>0</v>
      </c>
      <c r="AH28">
        <f t="shared" si="19"/>
        <v>0</v>
      </c>
      <c r="AI28">
        <f t="shared" si="19"/>
        <v>0</v>
      </c>
      <c r="AJ28">
        <f t="shared" si="19"/>
        <v>0</v>
      </c>
      <c r="AK28">
        <f t="shared" si="19"/>
        <v>0</v>
      </c>
      <c r="AL28">
        <f t="shared" si="19"/>
        <v>0</v>
      </c>
      <c r="AM28">
        <f t="shared" si="19"/>
        <v>0</v>
      </c>
      <c r="AN28">
        <f t="shared" si="19"/>
        <v>0</v>
      </c>
    </row>
    <row r="29" spans="1:40" x14ac:dyDescent="0.25">
      <c r="A29" s="2">
        <v>40269</v>
      </c>
      <c r="B29" s="27">
        <f t="shared" si="0"/>
        <v>2010</v>
      </c>
      <c r="C29" s="4">
        <v>9915779</v>
      </c>
      <c r="D29" s="5">
        <v>3431820</v>
      </c>
      <c r="E29" s="5">
        <f t="shared" si="1"/>
        <v>2980197</v>
      </c>
      <c r="F29" s="5">
        <v>1795934</v>
      </c>
      <c r="G29" s="5">
        <f t="shared" si="2"/>
        <v>1478944</v>
      </c>
      <c r="H29" s="5">
        <v>5804995</v>
      </c>
      <c r="I29" s="5">
        <f t="shared" si="3"/>
        <v>4997912</v>
      </c>
      <c r="J29" s="5"/>
      <c r="K29" s="5"/>
      <c r="L29" s="5"/>
      <c r="M29" s="5"/>
      <c r="N29" s="5"/>
      <c r="O29" s="5">
        <v>10625</v>
      </c>
      <c r="P29" s="5">
        <f t="shared" si="2"/>
        <v>10625</v>
      </c>
      <c r="Q29" s="5">
        <v>-29201</v>
      </c>
      <c r="R29" s="5">
        <f t="shared" si="2"/>
        <v>294404</v>
      </c>
      <c r="S29">
        <v>375.9</v>
      </c>
      <c r="T29">
        <v>1.6</v>
      </c>
      <c r="U29">
        <v>76.8</v>
      </c>
      <c r="V29">
        <v>6401.7</v>
      </c>
      <c r="W29">
        <v>30</v>
      </c>
      <c r="X29">
        <v>20</v>
      </c>
      <c r="Y29">
        <f t="shared" si="4"/>
        <v>28</v>
      </c>
      <c r="Z29">
        <f t="shared" ref="Z29:AN29" si="20">Z17</f>
        <v>1</v>
      </c>
      <c r="AA29">
        <f t="shared" si="20"/>
        <v>0</v>
      </c>
      <c r="AB29">
        <f t="shared" si="20"/>
        <v>1</v>
      </c>
      <c r="AC29">
        <f t="shared" si="20"/>
        <v>0</v>
      </c>
      <c r="AD29">
        <f t="shared" si="20"/>
        <v>0</v>
      </c>
      <c r="AE29">
        <f t="shared" si="20"/>
        <v>0</v>
      </c>
      <c r="AF29">
        <f t="shared" si="20"/>
        <v>1</v>
      </c>
      <c r="AG29">
        <f t="shared" si="20"/>
        <v>0</v>
      </c>
      <c r="AH29">
        <f t="shared" si="20"/>
        <v>0</v>
      </c>
      <c r="AI29">
        <f t="shared" si="20"/>
        <v>0</v>
      </c>
      <c r="AJ29">
        <f t="shared" si="20"/>
        <v>0</v>
      </c>
      <c r="AK29">
        <f t="shared" si="20"/>
        <v>0</v>
      </c>
      <c r="AL29">
        <f t="shared" si="20"/>
        <v>0</v>
      </c>
      <c r="AM29">
        <f t="shared" si="20"/>
        <v>0</v>
      </c>
      <c r="AN29">
        <f t="shared" si="20"/>
        <v>0</v>
      </c>
    </row>
    <row r="30" spans="1:40" x14ac:dyDescent="0.25">
      <c r="A30" s="2">
        <v>40299</v>
      </c>
      <c r="B30" s="27">
        <f t="shared" si="0"/>
        <v>2010</v>
      </c>
      <c r="C30" s="4">
        <v>10200498.699999999</v>
      </c>
      <c r="D30" s="5">
        <v>2980197</v>
      </c>
      <c r="E30" s="5">
        <f t="shared" si="1"/>
        <v>3025977</v>
      </c>
      <c r="F30" s="5">
        <v>1478944</v>
      </c>
      <c r="G30" s="5">
        <f t="shared" si="2"/>
        <v>1376610</v>
      </c>
      <c r="H30" s="5">
        <v>4997912</v>
      </c>
      <c r="I30" s="5">
        <f t="shared" si="3"/>
        <v>4967772</v>
      </c>
      <c r="J30" s="5"/>
      <c r="K30" s="5"/>
      <c r="L30" s="5"/>
      <c r="M30" s="5"/>
      <c r="N30" s="5"/>
      <c r="O30" s="5">
        <v>10625</v>
      </c>
      <c r="P30" s="5">
        <f t="shared" si="2"/>
        <v>10625</v>
      </c>
      <c r="Q30" s="5">
        <v>294404</v>
      </c>
      <c r="R30" s="5">
        <f t="shared" si="2"/>
        <v>349907</v>
      </c>
      <c r="S30">
        <v>191.9</v>
      </c>
      <c r="T30">
        <v>30.5</v>
      </c>
      <c r="U30">
        <v>79.7</v>
      </c>
      <c r="V30">
        <v>6468.9</v>
      </c>
      <c r="W30">
        <v>31</v>
      </c>
      <c r="X30">
        <v>20</v>
      </c>
      <c r="Y30">
        <f t="shared" si="4"/>
        <v>29</v>
      </c>
      <c r="Z30">
        <f t="shared" ref="Z30:AN30" si="21">Z18</f>
        <v>1</v>
      </c>
      <c r="AA30">
        <f t="shared" si="21"/>
        <v>0</v>
      </c>
      <c r="AB30">
        <f t="shared" si="21"/>
        <v>1</v>
      </c>
      <c r="AC30">
        <f t="shared" si="21"/>
        <v>0</v>
      </c>
      <c r="AD30">
        <f t="shared" si="21"/>
        <v>0</v>
      </c>
      <c r="AE30">
        <f t="shared" si="21"/>
        <v>0</v>
      </c>
      <c r="AF30">
        <f t="shared" si="21"/>
        <v>0</v>
      </c>
      <c r="AG30">
        <f t="shared" si="21"/>
        <v>1</v>
      </c>
      <c r="AH30">
        <f t="shared" si="21"/>
        <v>0</v>
      </c>
      <c r="AI30">
        <f t="shared" si="21"/>
        <v>0</v>
      </c>
      <c r="AJ30">
        <f t="shared" si="21"/>
        <v>0</v>
      </c>
      <c r="AK30">
        <f t="shared" si="21"/>
        <v>0</v>
      </c>
      <c r="AL30">
        <f t="shared" si="21"/>
        <v>0</v>
      </c>
      <c r="AM30">
        <f t="shared" si="21"/>
        <v>0</v>
      </c>
      <c r="AN30">
        <f t="shared" si="21"/>
        <v>0</v>
      </c>
    </row>
    <row r="31" spans="1:40" x14ac:dyDescent="0.25">
      <c r="A31" s="2">
        <v>40330</v>
      </c>
      <c r="B31" s="27">
        <f t="shared" si="0"/>
        <v>2010</v>
      </c>
      <c r="C31" s="4">
        <v>9319869</v>
      </c>
      <c r="D31" s="5">
        <v>3025977</v>
      </c>
      <c r="E31" s="5">
        <f t="shared" si="1"/>
        <v>2748251</v>
      </c>
      <c r="F31" s="5">
        <v>1376610</v>
      </c>
      <c r="G31" s="5">
        <f t="shared" si="2"/>
        <v>1431703</v>
      </c>
      <c r="H31" s="5">
        <v>4967772</v>
      </c>
      <c r="I31" s="5">
        <f t="shared" si="3"/>
        <v>4684299</v>
      </c>
      <c r="J31" s="5"/>
      <c r="K31" s="5"/>
      <c r="L31" s="5"/>
      <c r="M31" s="5"/>
      <c r="N31" s="5"/>
      <c r="O31" s="5">
        <v>10625</v>
      </c>
      <c r="P31" s="5">
        <f t="shared" si="2"/>
        <v>10632</v>
      </c>
      <c r="Q31" s="5">
        <v>349907</v>
      </c>
      <c r="R31" s="5">
        <f t="shared" si="2"/>
        <v>93366</v>
      </c>
      <c r="S31">
        <v>123.2</v>
      </c>
      <c r="T31">
        <v>2.5</v>
      </c>
      <c r="U31">
        <v>82.7</v>
      </c>
      <c r="V31">
        <v>6578.9</v>
      </c>
      <c r="W31">
        <v>30</v>
      </c>
      <c r="X31">
        <v>22</v>
      </c>
      <c r="Y31">
        <f t="shared" si="4"/>
        <v>30</v>
      </c>
      <c r="Z31">
        <f t="shared" ref="Z31:AN31" si="22">Z19</f>
        <v>0</v>
      </c>
      <c r="AA31">
        <f t="shared" si="22"/>
        <v>0</v>
      </c>
      <c r="AB31">
        <f t="shared" si="22"/>
        <v>0</v>
      </c>
      <c r="AC31">
        <f t="shared" si="22"/>
        <v>0</v>
      </c>
      <c r="AD31">
        <f t="shared" si="22"/>
        <v>0</v>
      </c>
      <c r="AE31">
        <f t="shared" si="22"/>
        <v>0</v>
      </c>
      <c r="AF31">
        <f t="shared" si="22"/>
        <v>0</v>
      </c>
      <c r="AG31">
        <f t="shared" si="22"/>
        <v>0</v>
      </c>
      <c r="AH31">
        <f t="shared" si="22"/>
        <v>1</v>
      </c>
      <c r="AI31">
        <f t="shared" si="22"/>
        <v>0</v>
      </c>
      <c r="AJ31">
        <f t="shared" si="22"/>
        <v>0</v>
      </c>
      <c r="AK31">
        <f t="shared" si="22"/>
        <v>0</v>
      </c>
      <c r="AL31">
        <f t="shared" si="22"/>
        <v>0</v>
      </c>
      <c r="AM31">
        <f t="shared" si="22"/>
        <v>0</v>
      </c>
      <c r="AN31">
        <f t="shared" si="22"/>
        <v>0</v>
      </c>
    </row>
    <row r="32" spans="1:40" x14ac:dyDescent="0.25">
      <c r="A32" s="2">
        <v>40360</v>
      </c>
      <c r="B32" s="27">
        <f t="shared" si="0"/>
        <v>2010</v>
      </c>
      <c r="C32" s="4">
        <v>9319831.3000000007</v>
      </c>
      <c r="D32" s="5">
        <v>2748251</v>
      </c>
      <c r="E32" s="5">
        <f t="shared" si="1"/>
        <v>3165894.2857142854</v>
      </c>
      <c r="F32" s="5">
        <v>1431703</v>
      </c>
      <c r="G32" s="5">
        <f t="shared" si="2"/>
        <v>1582955.7142857143</v>
      </c>
      <c r="H32" s="5">
        <v>4684299</v>
      </c>
      <c r="I32" s="5">
        <f t="shared" si="3"/>
        <v>4069028.5714285709</v>
      </c>
      <c r="J32" s="5"/>
      <c r="K32" s="5"/>
      <c r="L32" s="5"/>
      <c r="M32" s="5"/>
      <c r="N32" s="5"/>
      <c r="O32" s="5">
        <v>10632</v>
      </c>
      <c r="P32" s="5">
        <f t="shared" si="2"/>
        <v>8988.5714285714294</v>
      </c>
      <c r="Q32" s="5">
        <v>93366</v>
      </c>
      <c r="R32" s="5">
        <f t="shared" si="2"/>
        <v>99025.714285714275</v>
      </c>
      <c r="S32">
        <v>19</v>
      </c>
      <c r="T32">
        <v>54.6</v>
      </c>
      <c r="U32">
        <v>83.8</v>
      </c>
      <c r="V32">
        <v>6640.9</v>
      </c>
      <c r="W32">
        <v>31</v>
      </c>
      <c r="X32">
        <v>21</v>
      </c>
      <c r="Y32">
        <f t="shared" si="4"/>
        <v>31</v>
      </c>
      <c r="Z32">
        <f t="shared" ref="Z32:AN32" si="23">Z20</f>
        <v>0</v>
      </c>
      <c r="AA32">
        <f t="shared" si="23"/>
        <v>0</v>
      </c>
      <c r="AB32">
        <f t="shared" si="23"/>
        <v>0</v>
      </c>
      <c r="AC32">
        <f t="shared" si="23"/>
        <v>0</v>
      </c>
      <c r="AD32">
        <f t="shared" si="23"/>
        <v>0</v>
      </c>
      <c r="AE32">
        <f t="shared" si="23"/>
        <v>0</v>
      </c>
      <c r="AF32">
        <f t="shared" si="23"/>
        <v>0</v>
      </c>
      <c r="AG32">
        <f t="shared" si="23"/>
        <v>0</v>
      </c>
      <c r="AH32">
        <f t="shared" si="23"/>
        <v>0</v>
      </c>
      <c r="AI32">
        <f t="shared" si="23"/>
        <v>1</v>
      </c>
      <c r="AJ32">
        <f t="shared" si="23"/>
        <v>0</v>
      </c>
      <c r="AK32">
        <f t="shared" si="23"/>
        <v>0</v>
      </c>
      <c r="AL32">
        <f t="shared" si="23"/>
        <v>0</v>
      </c>
      <c r="AM32">
        <f t="shared" si="23"/>
        <v>0</v>
      </c>
      <c r="AN32">
        <f t="shared" si="23"/>
        <v>0</v>
      </c>
    </row>
    <row r="33" spans="1:40" x14ac:dyDescent="0.25">
      <c r="A33" s="2">
        <v>40391</v>
      </c>
      <c r="B33" s="27">
        <f t="shared" si="0"/>
        <v>2010</v>
      </c>
      <c r="C33" s="4">
        <v>9968018.5999999996</v>
      </c>
      <c r="D33" s="5">
        <v>3165894.2857142854</v>
      </c>
      <c r="E33" s="5">
        <f t="shared" si="1"/>
        <v>3146210</v>
      </c>
      <c r="F33" s="5">
        <v>1582955.7142857143</v>
      </c>
      <c r="G33" s="5">
        <f t="shared" si="2"/>
        <v>1534032</v>
      </c>
      <c r="H33" s="5">
        <v>4069028.5714285709</v>
      </c>
      <c r="I33" s="5">
        <f t="shared" si="3"/>
        <v>4642286</v>
      </c>
      <c r="J33" s="5"/>
      <c r="K33" s="5"/>
      <c r="L33" s="5"/>
      <c r="M33" s="5"/>
      <c r="N33" s="5"/>
      <c r="O33" s="5">
        <v>8988.5714285714294</v>
      </c>
      <c r="P33" s="5">
        <f t="shared" si="2"/>
        <v>12293</v>
      </c>
      <c r="Q33" s="5">
        <v>99025.714285714275</v>
      </c>
      <c r="R33" s="5">
        <f t="shared" si="2"/>
        <v>111050</v>
      </c>
      <c r="S33">
        <v>50.1</v>
      </c>
      <c r="T33">
        <v>60.3</v>
      </c>
      <c r="U33">
        <v>83.1</v>
      </c>
      <c r="V33">
        <v>6662.6</v>
      </c>
      <c r="W33">
        <v>31</v>
      </c>
      <c r="X33">
        <v>21</v>
      </c>
      <c r="Y33">
        <f t="shared" si="4"/>
        <v>32</v>
      </c>
      <c r="Z33">
        <f t="shared" ref="Z33:AN33" si="24">Z21</f>
        <v>0</v>
      </c>
      <c r="AA33">
        <f t="shared" si="24"/>
        <v>0</v>
      </c>
      <c r="AB33">
        <f t="shared" si="24"/>
        <v>0</v>
      </c>
      <c r="AC33">
        <f t="shared" si="24"/>
        <v>0</v>
      </c>
      <c r="AD33">
        <f t="shared" si="24"/>
        <v>0</v>
      </c>
      <c r="AE33">
        <f t="shared" si="24"/>
        <v>0</v>
      </c>
      <c r="AF33">
        <f t="shared" si="24"/>
        <v>0</v>
      </c>
      <c r="AG33">
        <f t="shared" si="24"/>
        <v>0</v>
      </c>
      <c r="AH33">
        <f t="shared" si="24"/>
        <v>0</v>
      </c>
      <c r="AI33">
        <f t="shared" si="24"/>
        <v>0</v>
      </c>
      <c r="AJ33">
        <f t="shared" si="24"/>
        <v>1</v>
      </c>
      <c r="AK33">
        <f t="shared" si="24"/>
        <v>0</v>
      </c>
      <c r="AL33">
        <f t="shared" si="24"/>
        <v>0</v>
      </c>
      <c r="AM33">
        <f t="shared" si="24"/>
        <v>0</v>
      </c>
      <c r="AN33">
        <f t="shared" si="24"/>
        <v>0</v>
      </c>
    </row>
    <row r="34" spans="1:40" x14ac:dyDescent="0.25">
      <c r="A34" s="2">
        <v>40422</v>
      </c>
      <c r="B34" s="27">
        <f t="shared" si="0"/>
        <v>2010</v>
      </c>
      <c r="C34" s="4">
        <v>9442367.5999999996</v>
      </c>
      <c r="D34" s="5">
        <v>3146210</v>
      </c>
      <c r="E34" s="5">
        <f t="shared" si="1"/>
        <v>2883294</v>
      </c>
      <c r="F34" s="5">
        <v>1534032</v>
      </c>
      <c r="G34" s="5">
        <f t="shared" si="2"/>
        <v>1346082</v>
      </c>
      <c r="H34" s="5">
        <v>4642286</v>
      </c>
      <c r="I34" s="5">
        <f t="shared" si="3"/>
        <v>4589832</v>
      </c>
      <c r="J34" s="5"/>
      <c r="K34" s="5"/>
      <c r="L34" s="5"/>
      <c r="M34" s="5"/>
      <c r="N34" s="5"/>
      <c r="O34" s="5">
        <v>12293</v>
      </c>
      <c r="P34" s="5">
        <f t="shared" si="2"/>
        <v>10641</v>
      </c>
      <c r="Q34" s="5">
        <v>111050</v>
      </c>
      <c r="R34" s="5">
        <f t="shared" si="2"/>
        <v>124198</v>
      </c>
      <c r="S34">
        <v>227.9</v>
      </c>
      <c r="T34">
        <v>0.3</v>
      </c>
      <c r="U34">
        <v>82.7</v>
      </c>
      <c r="V34">
        <v>6611.2</v>
      </c>
      <c r="W34">
        <v>30</v>
      </c>
      <c r="X34">
        <v>21</v>
      </c>
      <c r="Y34">
        <f t="shared" si="4"/>
        <v>33</v>
      </c>
      <c r="Z34">
        <f t="shared" ref="Z34:AN34" si="25">Z22</f>
        <v>0</v>
      </c>
      <c r="AA34">
        <f t="shared" si="25"/>
        <v>1</v>
      </c>
      <c r="AB34">
        <f t="shared" si="25"/>
        <v>1</v>
      </c>
      <c r="AC34">
        <f t="shared" si="25"/>
        <v>0</v>
      </c>
      <c r="AD34">
        <f t="shared" si="25"/>
        <v>0</v>
      </c>
      <c r="AE34">
        <f t="shared" si="25"/>
        <v>0</v>
      </c>
      <c r="AF34">
        <f t="shared" si="25"/>
        <v>0</v>
      </c>
      <c r="AG34">
        <f t="shared" si="25"/>
        <v>0</v>
      </c>
      <c r="AH34">
        <f t="shared" si="25"/>
        <v>0</v>
      </c>
      <c r="AI34">
        <f t="shared" si="25"/>
        <v>0</v>
      </c>
      <c r="AJ34">
        <f t="shared" si="25"/>
        <v>0</v>
      </c>
      <c r="AK34">
        <f t="shared" si="25"/>
        <v>1</v>
      </c>
      <c r="AL34">
        <f t="shared" si="25"/>
        <v>0</v>
      </c>
      <c r="AM34">
        <f t="shared" si="25"/>
        <v>0</v>
      </c>
      <c r="AN34">
        <f t="shared" si="25"/>
        <v>0</v>
      </c>
    </row>
    <row r="35" spans="1:40" x14ac:dyDescent="0.25">
      <c r="A35" s="2">
        <v>40452</v>
      </c>
      <c r="B35" s="27">
        <f t="shared" si="0"/>
        <v>2010</v>
      </c>
      <c r="C35" s="4">
        <v>10058548</v>
      </c>
      <c r="D35" s="5">
        <v>2883294</v>
      </c>
      <c r="E35" s="5">
        <f t="shared" si="1"/>
        <v>3247841</v>
      </c>
      <c r="F35" s="5">
        <v>1346082</v>
      </c>
      <c r="G35" s="5">
        <f t="shared" si="2"/>
        <v>1572694</v>
      </c>
      <c r="H35" s="5">
        <v>4589832</v>
      </c>
      <c r="I35" s="5">
        <f t="shared" si="3"/>
        <v>4813874</v>
      </c>
      <c r="J35" s="5"/>
      <c r="K35" s="5"/>
      <c r="L35" s="5"/>
      <c r="M35" s="5"/>
      <c r="N35" s="5"/>
      <c r="O35" s="5">
        <v>10641</v>
      </c>
      <c r="P35" s="5">
        <f t="shared" si="2"/>
        <v>10642</v>
      </c>
      <c r="Q35" s="5">
        <v>124198</v>
      </c>
      <c r="R35" s="5">
        <f t="shared" si="2"/>
        <v>143395</v>
      </c>
      <c r="S35">
        <v>424.9</v>
      </c>
      <c r="T35">
        <v>0</v>
      </c>
      <c r="U35">
        <v>82.6</v>
      </c>
      <c r="V35">
        <v>6587.1</v>
      </c>
      <c r="W35">
        <v>31</v>
      </c>
      <c r="X35">
        <v>20</v>
      </c>
      <c r="Y35">
        <f t="shared" si="4"/>
        <v>34</v>
      </c>
      <c r="Z35">
        <f t="shared" ref="Z35:AN35" si="26">Z23</f>
        <v>0</v>
      </c>
      <c r="AA35">
        <f t="shared" si="26"/>
        <v>1</v>
      </c>
      <c r="AB35">
        <f t="shared" si="26"/>
        <v>1</v>
      </c>
      <c r="AC35">
        <f t="shared" si="26"/>
        <v>0</v>
      </c>
      <c r="AD35">
        <f t="shared" si="26"/>
        <v>0</v>
      </c>
      <c r="AE35">
        <f t="shared" si="26"/>
        <v>0</v>
      </c>
      <c r="AF35">
        <f t="shared" si="26"/>
        <v>0</v>
      </c>
      <c r="AG35">
        <f t="shared" si="26"/>
        <v>0</v>
      </c>
      <c r="AH35">
        <f t="shared" si="26"/>
        <v>0</v>
      </c>
      <c r="AI35">
        <f t="shared" si="26"/>
        <v>0</v>
      </c>
      <c r="AJ35">
        <f t="shared" si="26"/>
        <v>0</v>
      </c>
      <c r="AK35">
        <f t="shared" si="26"/>
        <v>0</v>
      </c>
      <c r="AL35">
        <f t="shared" si="26"/>
        <v>1</v>
      </c>
      <c r="AM35">
        <f t="shared" si="26"/>
        <v>0</v>
      </c>
      <c r="AN35">
        <f t="shared" si="26"/>
        <v>0</v>
      </c>
    </row>
    <row r="36" spans="1:40" x14ac:dyDescent="0.25">
      <c r="A36" s="2">
        <v>40483</v>
      </c>
      <c r="B36" s="27">
        <f t="shared" si="0"/>
        <v>2010</v>
      </c>
      <c r="C36" s="4">
        <v>11348157.9</v>
      </c>
      <c r="D36" s="5">
        <v>3247841</v>
      </c>
      <c r="E36" s="5">
        <f t="shared" si="1"/>
        <v>3644619</v>
      </c>
      <c r="F36" s="5">
        <v>1572694</v>
      </c>
      <c r="G36" s="5">
        <f t="shared" si="2"/>
        <v>1665869</v>
      </c>
      <c r="H36" s="5">
        <v>4813874</v>
      </c>
      <c r="I36" s="5">
        <f t="shared" si="3"/>
        <v>5335629</v>
      </c>
      <c r="J36" s="5"/>
      <c r="K36" s="5"/>
      <c r="L36" s="5"/>
      <c r="M36" s="5"/>
      <c r="N36" s="5"/>
      <c r="O36" s="5">
        <v>10642</v>
      </c>
      <c r="P36" s="5">
        <f t="shared" si="2"/>
        <v>10827</v>
      </c>
      <c r="Q36" s="5">
        <v>143395</v>
      </c>
      <c r="R36" s="5">
        <f t="shared" si="2"/>
        <v>153760</v>
      </c>
      <c r="S36">
        <v>588.5</v>
      </c>
      <c r="T36">
        <v>0</v>
      </c>
      <c r="U36">
        <v>83.1</v>
      </c>
      <c r="V36">
        <v>6566.6</v>
      </c>
      <c r="W36">
        <v>30</v>
      </c>
      <c r="X36">
        <v>22</v>
      </c>
      <c r="Y36">
        <f t="shared" si="4"/>
        <v>35</v>
      </c>
      <c r="Z36">
        <f t="shared" ref="Z36:AN36" si="27">Z24</f>
        <v>0</v>
      </c>
      <c r="AA36">
        <f t="shared" si="27"/>
        <v>1</v>
      </c>
      <c r="AB36">
        <f t="shared" si="27"/>
        <v>1</v>
      </c>
      <c r="AC36">
        <f t="shared" si="27"/>
        <v>0</v>
      </c>
      <c r="AD36">
        <f t="shared" si="27"/>
        <v>0</v>
      </c>
      <c r="AE36">
        <f t="shared" si="27"/>
        <v>0</v>
      </c>
      <c r="AF36">
        <f t="shared" si="27"/>
        <v>0</v>
      </c>
      <c r="AG36">
        <f t="shared" si="27"/>
        <v>0</v>
      </c>
      <c r="AH36">
        <f t="shared" si="27"/>
        <v>0</v>
      </c>
      <c r="AI36">
        <f t="shared" si="27"/>
        <v>0</v>
      </c>
      <c r="AJ36">
        <f t="shared" si="27"/>
        <v>0</v>
      </c>
      <c r="AK36">
        <f t="shared" si="27"/>
        <v>0</v>
      </c>
      <c r="AL36">
        <f t="shared" si="27"/>
        <v>0</v>
      </c>
      <c r="AM36">
        <f t="shared" si="27"/>
        <v>1</v>
      </c>
      <c r="AN36">
        <f t="shared" si="27"/>
        <v>0</v>
      </c>
    </row>
    <row r="37" spans="1:40" x14ac:dyDescent="0.25">
      <c r="A37" s="2">
        <v>40513</v>
      </c>
      <c r="B37" s="27">
        <f t="shared" si="0"/>
        <v>2010</v>
      </c>
      <c r="C37" s="4">
        <v>12416932</v>
      </c>
      <c r="D37" s="5">
        <v>3644619</v>
      </c>
      <c r="E37" s="5">
        <f t="shared" si="1"/>
        <v>4594207</v>
      </c>
      <c r="F37" s="5">
        <v>1665869</v>
      </c>
      <c r="G37" s="5">
        <f t="shared" si="2"/>
        <v>2147553</v>
      </c>
      <c r="H37" s="5">
        <v>5335629</v>
      </c>
      <c r="I37" s="5">
        <f t="shared" si="3"/>
        <v>5394463</v>
      </c>
      <c r="J37" s="5"/>
      <c r="K37" s="5"/>
      <c r="L37" s="5"/>
      <c r="M37" s="5"/>
      <c r="N37" s="5"/>
      <c r="O37" s="5">
        <v>10827</v>
      </c>
      <c r="P37" s="5">
        <f t="shared" si="2"/>
        <v>11047</v>
      </c>
      <c r="Q37" s="5">
        <v>153760</v>
      </c>
      <c r="R37" s="5">
        <f t="shared" si="2"/>
        <v>95649</v>
      </c>
      <c r="S37">
        <v>843.6</v>
      </c>
      <c r="T37">
        <v>0</v>
      </c>
      <c r="U37">
        <v>82</v>
      </c>
      <c r="V37">
        <v>6584.1</v>
      </c>
      <c r="W37">
        <v>31</v>
      </c>
      <c r="X37">
        <v>21</v>
      </c>
      <c r="Y37">
        <f t="shared" si="4"/>
        <v>36</v>
      </c>
      <c r="Z37">
        <f t="shared" ref="Z37:AN37" si="28">Z25</f>
        <v>0</v>
      </c>
      <c r="AA37">
        <f t="shared" si="28"/>
        <v>0</v>
      </c>
      <c r="AB37">
        <f t="shared" si="28"/>
        <v>0</v>
      </c>
      <c r="AC37">
        <f t="shared" si="28"/>
        <v>0</v>
      </c>
      <c r="AD37">
        <f t="shared" si="28"/>
        <v>0</v>
      </c>
      <c r="AE37">
        <f t="shared" si="28"/>
        <v>0</v>
      </c>
      <c r="AF37">
        <f t="shared" si="28"/>
        <v>0</v>
      </c>
      <c r="AG37">
        <f t="shared" si="28"/>
        <v>0</v>
      </c>
      <c r="AH37">
        <f t="shared" si="28"/>
        <v>0</v>
      </c>
      <c r="AI37">
        <f t="shared" si="28"/>
        <v>0</v>
      </c>
      <c r="AJ37">
        <f t="shared" si="28"/>
        <v>0</v>
      </c>
      <c r="AK37">
        <f t="shared" si="28"/>
        <v>0</v>
      </c>
      <c r="AL37">
        <f t="shared" si="28"/>
        <v>0</v>
      </c>
      <c r="AM37">
        <f t="shared" si="28"/>
        <v>0</v>
      </c>
      <c r="AN37">
        <f t="shared" si="28"/>
        <v>1</v>
      </c>
    </row>
    <row r="38" spans="1:40" x14ac:dyDescent="0.25">
      <c r="A38" s="2">
        <v>40544</v>
      </c>
      <c r="B38" s="27">
        <f t="shared" si="0"/>
        <v>2011</v>
      </c>
      <c r="C38" s="4">
        <v>13550535</v>
      </c>
      <c r="D38" s="5">
        <v>4594207</v>
      </c>
      <c r="E38" s="5">
        <f t="shared" si="1"/>
        <v>4900668</v>
      </c>
      <c r="F38" s="5">
        <v>2147553</v>
      </c>
      <c r="G38" s="5">
        <f t="shared" si="2"/>
        <v>2096308</v>
      </c>
      <c r="H38" s="5">
        <v>5394463</v>
      </c>
      <c r="I38" s="5">
        <f t="shared" si="3"/>
        <v>5391673</v>
      </c>
      <c r="J38" s="5"/>
      <c r="K38" s="5"/>
      <c r="L38" s="5"/>
      <c r="M38" s="5"/>
      <c r="N38" s="5"/>
      <c r="O38" s="5">
        <v>11047</v>
      </c>
      <c r="P38" s="5">
        <f t="shared" si="2"/>
        <v>10666</v>
      </c>
      <c r="Q38" s="5">
        <v>95649</v>
      </c>
      <c r="R38" s="5">
        <f t="shared" si="2"/>
        <v>163937</v>
      </c>
      <c r="S38">
        <v>1092.0999999999999</v>
      </c>
      <c r="T38">
        <v>0</v>
      </c>
      <c r="U38">
        <v>81.3</v>
      </c>
      <c r="V38">
        <v>6571.2</v>
      </c>
      <c r="W38">
        <v>31</v>
      </c>
      <c r="X38">
        <v>20</v>
      </c>
      <c r="Y38">
        <f t="shared" si="4"/>
        <v>37</v>
      </c>
      <c r="Z38">
        <f t="shared" ref="Z38:AN38" si="29">Z26</f>
        <v>0</v>
      </c>
      <c r="AA38">
        <f t="shared" si="29"/>
        <v>0</v>
      </c>
      <c r="AB38">
        <f t="shared" si="29"/>
        <v>0</v>
      </c>
      <c r="AC38">
        <f t="shared" si="29"/>
        <v>1</v>
      </c>
      <c r="AD38">
        <f t="shared" si="29"/>
        <v>0</v>
      </c>
      <c r="AE38">
        <f t="shared" si="29"/>
        <v>0</v>
      </c>
      <c r="AF38">
        <f t="shared" si="29"/>
        <v>0</v>
      </c>
      <c r="AG38">
        <f t="shared" si="29"/>
        <v>0</v>
      </c>
      <c r="AH38">
        <f t="shared" si="29"/>
        <v>0</v>
      </c>
      <c r="AI38">
        <f t="shared" si="29"/>
        <v>0</v>
      </c>
      <c r="AJ38">
        <f t="shared" si="29"/>
        <v>0</v>
      </c>
      <c r="AK38">
        <f t="shared" si="29"/>
        <v>0</v>
      </c>
      <c r="AL38">
        <f t="shared" si="29"/>
        <v>0</v>
      </c>
      <c r="AM38">
        <f t="shared" si="29"/>
        <v>0</v>
      </c>
      <c r="AN38">
        <f t="shared" si="29"/>
        <v>0</v>
      </c>
    </row>
    <row r="39" spans="1:40" x14ac:dyDescent="0.25">
      <c r="A39" s="2">
        <v>40575</v>
      </c>
      <c r="B39" s="27">
        <f t="shared" si="0"/>
        <v>2011</v>
      </c>
      <c r="C39" s="4">
        <v>11712421</v>
      </c>
      <c r="D39" s="5">
        <v>4900668</v>
      </c>
      <c r="E39" s="5">
        <f t="shared" si="1"/>
        <v>4189893</v>
      </c>
      <c r="F39" s="5">
        <v>2096308</v>
      </c>
      <c r="G39" s="5">
        <f t="shared" si="2"/>
        <v>1950929</v>
      </c>
      <c r="H39" s="5">
        <v>5391673</v>
      </c>
      <c r="I39" s="5">
        <f t="shared" si="3"/>
        <v>4854917</v>
      </c>
      <c r="J39" s="5"/>
      <c r="K39" s="5"/>
      <c r="L39" s="5"/>
      <c r="M39" s="5"/>
      <c r="N39" s="5"/>
      <c r="O39" s="5">
        <v>10666</v>
      </c>
      <c r="P39" s="5">
        <f t="shared" si="2"/>
        <v>10696</v>
      </c>
      <c r="Q39" s="5">
        <v>163937</v>
      </c>
      <c r="R39" s="5">
        <f t="shared" si="2"/>
        <v>198449</v>
      </c>
      <c r="S39">
        <v>915.1</v>
      </c>
      <c r="T39">
        <v>0</v>
      </c>
      <c r="U39">
        <v>80.400000000000006</v>
      </c>
      <c r="V39">
        <v>6548.1</v>
      </c>
      <c r="W39">
        <v>28</v>
      </c>
      <c r="X39">
        <v>19</v>
      </c>
      <c r="Y39">
        <f t="shared" si="4"/>
        <v>38</v>
      </c>
      <c r="Z39">
        <f t="shared" ref="Z39:AN39" si="30">Z27</f>
        <v>0</v>
      </c>
      <c r="AA39">
        <f t="shared" si="30"/>
        <v>0</v>
      </c>
      <c r="AB39">
        <f t="shared" si="30"/>
        <v>0</v>
      </c>
      <c r="AC39">
        <f t="shared" si="30"/>
        <v>0</v>
      </c>
      <c r="AD39">
        <f t="shared" si="30"/>
        <v>1</v>
      </c>
      <c r="AE39">
        <f t="shared" si="30"/>
        <v>0</v>
      </c>
      <c r="AF39">
        <f t="shared" si="30"/>
        <v>0</v>
      </c>
      <c r="AG39">
        <f t="shared" si="30"/>
        <v>0</v>
      </c>
      <c r="AH39">
        <f t="shared" si="30"/>
        <v>0</v>
      </c>
      <c r="AI39">
        <f t="shared" si="30"/>
        <v>0</v>
      </c>
      <c r="AJ39">
        <f t="shared" si="30"/>
        <v>0</v>
      </c>
      <c r="AK39">
        <f t="shared" si="30"/>
        <v>0</v>
      </c>
      <c r="AL39">
        <f t="shared" si="30"/>
        <v>0</v>
      </c>
      <c r="AM39">
        <f t="shared" si="30"/>
        <v>0</v>
      </c>
      <c r="AN39">
        <f t="shared" si="30"/>
        <v>0</v>
      </c>
    </row>
    <row r="40" spans="1:40" x14ac:dyDescent="0.25">
      <c r="A40" s="2">
        <v>40603</v>
      </c>
      <c r="B40" s="27">
        <f t="shared" si="0"/>
        <v>2011</v>
      </c>
      <c r="C40" s="4">
        <v>11772959</v>
      </c>
      <c r="D40" s="5">
        <v>4189893</v>
      </c>
      <c r="E40" s="5">
        <f t="shared" si="1"/>
        <v>4040009</v>
      </c>
      <c r="F40" s="5">
        <v>1950929</v>
      </c>
      <c r="G40" s="5">
        <f t="shared" si="2"/>
        <v>2010295</v>
      </c>
      <c r="H40" s="5">
        <v>4854917</v>
      </c>
      <c r="I40" s="5">
        <f t="shared" si="3"/>
        <v>5228520</v>
      </c>
      <c r="J40" s="5"/>
      <c r="K40" s="5"/>
      <c r="L40" s="5"/>
      <c r="M40" s="5"/>
      <c r="N40" s="5"/>
      <c r="O40" s="5">
        <v>10696</v>
      </c>
      <c r="P40" s="5">
        <f t="shared" si="2"/>
        <v>10642</v>
      </c>
      <c r="Q40" s="5">
        <v>198449</v>
      </c>
      <c r="R40" s="5">
        <f t="shared" si="2"/>
        <v>134857</v>
      </c>
      <c r="S40">
        <v>841.5</v>
      </c>
      <c r="T40">
        <v>0</v>
      </c>
      <c r="U40">
        <v>79.7</v>
      </c>
      <c r="V40">
        <v>6523.7</v>
      </c>
      <c r="W40">
        <v>31</v>
      </c>
      <c r="X40">
        <v>23</v>
      </c>
      <c r="Y40">
        <f t="shared" si="4"/>
        <v>39</v>
      </c>
      <c r="Z40">
        <f t="shared" ref="Z40:AN40" si="31">Z28</f>
        <v>1</v>
      </c>
      <c r="AA40">
        <f t="shared" si="31"/>
        <v>0</v>
      </c>
      <c r="AB40">
        <f t="shared" si="31"/>
        <v>1</v>
      </c>
      <c r="AC40">
        <f t="shared" si="31"/>
        <v>0</v>
      </c>
      <c r="AD40">
        <f t="shared" si="31"/>
        <v>0</v>
      </c>
      <c r="AE40">
        <f t="shared" si="31"/>
        <v>1</v>
      </c>
      <c r="AF40">
        <f t="shared" si="31"/>
        <v>0</v>
      </c>
      <c r="AG40">
        <f t="shared" si="31"/>
        <v>0</v>
      </c>
      <c r="AH40">
        <f t="shared" si="31"/>
        <v>0</v>
      </c>
      <c r="AI40">
        <f t="shared" si="31"/>
        <v>0</v>
      </c>
      <c r="AJ40">
        <f t="shared" si="31"/>
        <v>0</v>
      </c>
      <c r="AK40">
        <f t="shared" si="31"/>
        <v>0</v>
      </c>
      <c r="AL40">
        <f t="shared" si="31"/>
        <v>0</v>
      </c>
      <c r="AM40">
        <f t="shared" si="31"/>
        <v>0</v>
      </c>
      <c r="AN40">
        <f t="shared" si="31"/>
        <v>0</v>
      </c>
    </row>
    <row r="41" spans="1:40" x14ac:dyDescent="0.25">
      <c r="A41" s="2">
        <v>40634</v>
      </c>
      <c r="B41" s="27">
        <f t="shared" si="0"/>
        <v>2011</v>
      </c>
      <c r="C41" s="4">
        <v>9681166</v>
      </c>
      <c r="D41" s="5">
        <v>4040009</v>
      </c>
      <c r="E41" s="5">
        <f t="shared" si="1"/>
        <v>3277910</v>
      </c>
      <c r="F41" s="5">
        <v>2010295</v>
      </c>
      <c r="G41" s="5">
        <f t="shared" si="2"/>
        <v>1643730</v>
      </c>
      <c r="H41" s="5">
        <v>5228520</v>
      </c>
      <c r="I41" s="5">
        <f t="shared" si="3"/>
        <v>4253160</v>
      </c>
      <c r="J41" s="5"/>
      <c r="K41" s="5"/>
      <c r="L41" s="5"/>
      <c r="M41" s="5"/>
      <c r="N41" s="5"/>
      <c r="O41" s="5">
        <v>10642</v>
      </c>
      <c r="P41" s="5">
        <f t="shared" si="2"/>
        <v>10629</v>
      </c>
      <c r="Q41" s="5">
        <v>134857</v>
      </c>
      <c r="R41" s="5">
        <f t="shared" si="2"/>
        <v>116532</v>
      </c>
      <c r="S41">
        <v>508.7</v>
      </c>
      <c r="T41">
        <v>0</v>
      </c>
      <c r="U41">
        <v>79.7</v>
      </c>
      <c r="V41">
        <v>6550</v>
      </c>
      <c r="W41">
        <v>30</v>
      </c>
      <c r="X41">
        <v>19</v>
      </c>
      <c r="Y41">
        <f t="shared" si="4"/>
        <v>40</v>
      </c>
      <c r="Z41">
        <f t="shared" ref="Z41:AN41" si="32">Z29</f>
        <v>1</v>
      </c>
      <c r="AA41">
        <f t="shared" si="32"/>
        <v>0</v>
      </c>
      <c r="AB41">
        <f t="shared" si="32"/>
        <v>1</v>
      </c>
      <c r="AC41">
        <f t="shared" si="32"/>
        <v>0</v>
      </c>
      <c r="AD41">
        <f t="shared" si="32"/>
        <v>0</v>
      </c>
      <c r="AE41">
        <f t="shared" si="32"/>
        <v>0</v>
      </c>
      <c r="AF41">
        <f t="shared" si="32"/>
        <v>1</v>
      </c>
      <c r="AG41">
        <f t="shared" si="32"/>
        <v>0</v>
      </c>
      <c r="AH41">
        <f t="shared" si="32"/>
        <v>0</v>
      </c>
      <c r="AI41">
        <f t="shared" si="32"/>
        <v>0</v>
      </c>
      <c r="AJ41">
        <f t="shared" si="32"/>
        <v>0</v>
      </c>
      <c r="AK41">
        <f t="shared" si="32"/>
        <v>0</v>
      </c>
      <c r="AL41">
        <f t="shared" si="32"/>
        <v>0</v>
      </c>
      <c r="AM41">
        <f t="shared" si="32"/>
        <v>0</v>
      </c>
      <c r="AN41">
        <f t="shared" si="32"/>
        <v>0</v>
      </c>
    </row>
    <row r="42" spans="1:40" x14ac:dyDescent="0.25">
      <c r="A42" s="2">
        <v>40664</v>
      </c>
      <c r="B42" s="27">
        <f t="shared" si="0"/>
        <v>2011</v>
      </c>
      <c r="C42" s="4">
        <v>8057940</v>
      </c>
      <c r="D42" s="5">
        <v>3277910</v>
      </c>
      <c r="E42" s="5">
        <f t="shared" si="1"/>
        <v>2847575</v>
      </c>
      <c r="F42" s="5">
        <v>1643730</v>
      </c>
      <c r="G42" s="5">
        <f t="shared" si="2"/>
        <v>1438889</v>
      </c>
      <c r="H42" s="5">
        <v>4253160</v>
      </c>
      <c r="I42" s="5">
        <f t="shared" si="3"/>
        <v>3225557</v>
      </c>
      <c r="J42" s="5"/>
      <c r="K42" s="5"/>
      <c r="L42" s="5"/>
      <c r="M42" s="5"/>
      <c r="N42" s="5"/>
      <c r="O42" s="5">
        <v>10629</v>
      </c>
      <c r="P42" s="5">
        <f t="shared" si="2"/>
        <v>10629</v>
      </c>
      <c r="Q42" s="5">
        <v>116532</v>
      </c>
      <c r="R42" s="5">
        <f t="shared" si="2"/>
        <v>106367</v>
      </c>
      <c r="S42">
        <v>243.3</v>
      </c>
      <c r="T42">
        <v>6.2</v>
      </c>
      <c r="U42">
        <v>80.599999999999994</v>
      </c>
      <c r="V42">
        <v>6612</v>
      </c>
      <c r="W42">
        <v>31</v>
      </c>
      <c r="X42">
        <v>21</v>
      </c>
      <c r="Y42">
        <f t="shared" si="4"/>
        <v>41</v>
      </c>
      <c r="Z42">
        <f t="shared" ref="Z42:AN42" si="33">Z30</f>
        <v>1</v>
      </c>
      <c r="AA42">
        <f t="shared" si="33"/>
        <v>0</v>
      </c>
      <c r="AB42">
        <f t="shared" si="33"/>
        <v>1</v>
      </c>
      <c r="AC42">
        <f t="shared" si="33"/>
        <v>0</v>
      </c>
      <c r="AD42">
        <f t="shared" si="33"/>
        <v>0</v>
      </c>
      <c r="AE42">
        <f t="shared" si="33"/>
        <v>0</v>
      </c>
      <c r="AF42">
        <f t="shared" si="33"/>
        <v>0</v>
      </c>
      <c r="AG42">
        <f t="shared" si="33"/>
        <v>1</v>
      </c>
      <c r="AH42">
        <f t="shared" si="33"/>
        <v>0</v>
      </c>
      <c r="AI42">
        <f t="shared" si="33"/>
        <v>0</v>
      </c>
      <c r="AJ42">
        <f t="shared" si="33"/>
        <v>0</v>
      </c>
      <c r="AK42">
        <f t="shared" si="33"/>
        <v>0</v>
      </c>
      <c r="AL42">
        <f t="shared" si="33"/>
        <v>0</v>
      </c>
      <c r="AM42">
        <f t="shared" si="33"/>
        <v>0</v>
      </c>
      <c r="AN42">
        <f t="shared" si="33"/>
        <v>0</v>
      </c>
    </row>
    <row r="43" spans="1:40" x14ac:dyDescent="0.25">
      <c r="A43" s="2">
        <v>40695</v>
      </c>
      <c r="B43" s="27">
        <f t="shared" si="0"/>
        <v>2011</v>
      </c>
      <c r="C43" s="4">
        <v>7802685.9000000004</v>
      </c>
      <c r="D43" s="5">
        <v>2847575</v>
      </c>
      <c r="E43" s="5">
        <f t="shared" si="1"/>
        <v>2734195</v>
      </c>
      <c r="F43" s="5">
        <v>1438889</v>
      </c>
      <c r="G43" s="5">
        <f t="shared" si="2"/>
        <v>1474365</v>
      </c>
      <c r="H43" s="5">
        <v>3225557</v>
      </c>
      <c r="I43" s="5">
        <f t="shared" si="3"/>
        <v>3286589</v>
      </c>
      <c r="J43" s="5"/>
      <c r="K43" s="5"/>
      <c r="L43" s="5"/>
      <c r="M43" s="5"/>
      <c r="N43" s="5"/>
      <c r="O43" s="5">
        <v>10629</v>
      </c>
      <c r="P43" s="5">
        <f t="shared" si="2"/>
        <v>10625</v>
      </c>
      <c r="Q43" s="5">
        <v>106367</v>
      </c>
      <c r="R43" s="5">
        <f t="shared" si="2"/>
        <v>92637</v>
      </c>
      <c r="S43">
        <v>97.5</v>
      </c>
      <c r="T43">
        <v>5.0999999999999996</v>
      </c>
      <c r="U43">
        <v>82.1</v>
      </c>
      <c r="V43">
        <v>6706.8</v>
      </c>
      <c r="W43">
        <v>30</v>
      </c>
      <c r="X43">
        <v>22</v>
      </c>
      <c r="Y43">
        <f t="shared" si="4"/>
        <v>42</v>
      </c>
      <c r="Z43">
        <f t="shared" ref="Z43:AN43" si="34">Z31</f>
        <v>0</v>
      </c>
      <c r="AA43">
        <f t="shared" si="34"/>
        <v>0</v>
      </c>
      <c r="AB43">
        <f t="shared" si="34"/>
        <v>0</v>
      </c>
      <c r="AC43">
        <f t="shared" si="34"/>
        <v>0</v>
      </c>
      <c r="AD43">
        <f t="shared" si="34"/>
        <v>0</v>
      </c>
      <c r="AE43">
        <f t="shared" si="34"/>
        <v>0</v>
      </c>
      <c r="AF43">
        <f t="shared" si="34"/>
        <v>0</v>
      </c>
      <c r="AG43">
        <f t="shared" si="34"/>
        <v>0</v>
      </c>
      <c r="AH43">
        <f t="shared" si="34"/>
        <v>1</v>
      </c>
      <c r="AI43">
        <f t="shared" si="34"/>
        <v>0</v>
      </c>
      <c r="AJ43">
        <f t="shared" si="34"/>
        <v>0</v>
      </c>
      <c r="AK43">
        <f t="shared" si="34"/>
        <v>0</v>
      </c>
      <c r="AL43">
        <f t="shared" si="34"/>
        <v>0</v>
      </c>
      <c r="AM43">
        <f t="shared" si="34"/>
        <v>0</v>
      </c>
      <c r="AN43">
        <f t="shared" si="34"/>
        <v>0</v>
      </c>
    </row>
    <row r="44" spans="1:40" x14ac:dyDescent="0.25">
      <c r="A44" s="2">
        <v>40725</v>
      </c>
      <c r="B44" s="27">
        <f t="shared" si="0"/>
        <v>2011</v>
      </c>
      <c r="C44" s="4">
        <v>9128583.0999999996</v>
      </c>
      <c r="D44" s="5">
        <v>2734195</v>
      </c>
      <c r="E44" s="5">
        <f t="shared" si="1"/>
        <v>3118028</v>
      </c>
      <c r="F44" s="5">
        <v>1474365</v>
      </c>
      <c r="G44" s="5">
        <f t="shared" si="2"/>
        <v>1504965</v>
      </c>
      <c r="H44" s="5">
        <v>3286589</v>
      </c>
      <c r="I44" s="5">
        <f t="shared" si="3"/>
        <v>3806928</v>
      </c>
      <c r="J44" s="5"/>
      <c r="K44" s="5"/>
      <c r="L44" s="5"/>
      <c r="M44" s="5"/>
      <c r="N44" s="5"/>
      <c r="O44" s="5">
        <v>10625</v>
      </c>
      <c r="P44" s="5">
        <f t="shared" si="2"/>
        <v>10625</v>
      </c>
      <c r="Q44" s="5">
        <v>92637</v>
      </c>
      <c r="R44" s="5">
        <f t="shared" si="2"/>
        <v>98443</v>
      </c>
      <c r="S44">
        <v>22.9</v>
      </c>
      <c r="T44">
        <v>77.2</v>
      </c>
      <c r="U44">
        <v>83.4</v>
      </c>
      <c r="V44">
        <v>6755.3</v>
      </c>
      <c r="W44">
        <v>31</v>
      </c>
      <c r="X44">
        <v>20</v>
      </c>
      <c r="Y44">
        <f t="shared" si="4"/>
        <v>43</v>
      </c>
      <c r="Z44">
        <f t="shared" ref="Z44:AN44" si="35">Z32</f>
        <v>0</v>
      </c>
      <c r="AA44">
        <f t="shared" si="35"/>
        <v>0</v>
      </c>
      <c r="AB44">
        <f t="shared" si="35"/>
        <v>0</v>
      </c>
      <c r="AC44">
        <f t="shared" si="35"/>
        <v>0</v>
      </c>
      <c r="AD44">
        <f t="shared" si="35"/>
        <v>0</v>
      </c>
      <c r="AE44">
        <f t="shared" si="35"/>
        <v>0</v>
      </c>
      <c r="AF44">
        <f t="shared" si="35"/>
        <v>0</v>
      </c>
      <c r="AG44">
        <f t="shared" si="35"/>
        <v>0</v>
      </c>
      <c r="AH44">
        <f t="shared" si="35"/>
        <v>0</v>
      </c>
      <c r="AI44">
        <f t="shared" si="35"/>
        <v>1</v>
      </c>
      <c r="AJ44">
        <f t="shared" si="35"/>
        <v>0</v>
      </c>
      <c r="AK44">
        <f t="shared" si="35"/>
        <v>0</v>
      </c>
      <c r="AL44">
        <f t="shared" si="35"/>
        <v>0</v>
      </c>
      <c r="AM44">
        <f t="shared" si="35"/>
        <v>0</v>
      </c>
      <c r="AN44">
        <f t="shared" si="35"/>
        <v>0</v>
      </c>
    </row>
    <row r="45" spans="1:40" x14ac:dyDescent="0.25">
      <c r="A45" s="2">
        <v>40756</v>
      </c>
      <c r="B45" s="27">
        <f t="shared" si="0"/>
        <v>2011</v>
      </c>
      <c r="C45" s="4">
        <v>8903541.5999999996</v>
      </c>
      <c r="D45" s="5">
        <v>3118028</v>
      </c>
      <c r="E45" s="5">
        <f t="shared" si="1"/>
        <v>2930303</v>
      </c>
      <c r="F45" s="5">
        <v>1504965</v>
      </c>
      <c r="G45" s="5">
        <f t="shared" si="2"/>
        <v>1455877</v>
      </c>
      <c r="H45" s="5">
        <v>3806928</v>
      </c>
      <c r="I45" s="5">
        <f t="shared" si="3"/>
        <v>3964922</v>
      </c>
      <c r="J45" s="5"/>
      <c r="K45" s="5"/>
      <c r="L45" s="5"/>
      <c r="M45" s="5"/>
      <c r="N45" s="5"/>
      <c r="O45" s="5">
        <v>10625</v>
      </c>
      <c r="P45" s="5">
        <f t="shared" si="2"/>
        <v>10625</v>
      </c>
      <c r="Q45" s="5">
        <v>98443</v>
      </c>
      <c r="R45" s="5">
        <f t="shared" si="2"/>
        <v>110648</v>
      </c>
      <c r="S45">
        <v>53.7</v>
      </c>
      <c r="T45">
        <v>23.3</v>
      </c>
      <c r="U45">
        <v>84.1</v>
      </c>
      <c r="V45">
        <v>6778</v>
      </c>
      <c r="W45">
        <v>31</v>
      </c>
      <c r="X45">
        <v>22</v>
      </c>
      <c r="Y45">
        <f t="shared" si="4"/>
        <v>44</v>
      </c>
      <c r="Z45">
        <f t="shared" ref="Z45:AN45" si="36">Z33</f>
        <v>0</v>
      </c>
      <c r="AA45">
        <f t="shared" si="36"/>
        <v>0</v>
      </c>
      <c r="AB45">
        <f t="shared" si="36"/>
        <v>0</v>
      </c>
      <c r="AC45">
        <f t="shared" si="36"/>
        <v>0</v>
      </c>
      <c r="AD45">
        <f t="shared" si="36"/>
        <v>0</v>
      </c>
      <c r="AE45">
        <f t="shared" si="36"/>
        <v>0</v>
      </c>
      <c r="AF45">
        <f t="shared" si="36"/>
        <v>0</v>
      </c>
      <c r="AG45">
        <f t="shared" si="36"/>
        <v>0</v>
      </c>
      <c r="AH45">
        <f t="shared" si="36"/>
        <v>0</v>
      </c>
      <c r="AI45">
        <f t="shared" si="36"/>
        <v>0</v>
      </c>
      <c r="AJ45">
        <f t="shared" si="36"/>
        <v>1</v>
      </c>
      <c r="AK45">
        <f t="shared" si="36"/>
        <v>0</v>
      </c>
      <c r="AL45">
        <f t="shared" si="36"/>
        <v>0</v>
      </c>
      <c r="AM45">
        <f t="shared" si="36"/>
        <v>0</v>
      </c>
      <c r="AN45">
        <f t="shared" si="36"/>
        <v>0</v>
      </c>
    </row>
    <row r="46" spans="1:40" x14ac:dyDescent="0.25">
      <c r="A46" s="2">
        <v>40787</v>
      </c>
      <c r="B46" s="27">
        <f t="shared" si="0"/>
        <v>2011</v>
      </c>
      <c r="C46" s="4">
        <v>8519045.5</v>
      </c>
      <c r="D46" s="5">
        <v>2930303</v>
      </c>
      <c r="E46" s="5">
        <f t="shared" si="1"/>
        <v>2804940</v>
      </c>
      <c r="F46" s="5">
        <v>1455877</v>
      </c>
      <c r="G46" s="5">
        <f t="shared" si="2"/>
        <v>1183224</v>
      </c>
      <c r="H46" s="5">
        <v>3964922</v>
      </c>
      <c r="I46" s="5">
        <f t="shared" si="3"/>
        <v>4010228</v>
      </c>
      <c r="J46" s="5"/>
      <c r="K46" s="5"/>
      <c r="L46" s="5"/>
      <c r="M46" s="5"/>
      <c r="N46" s="5"/>
      <c r="O46" s="5">
        <v>10625</v>
      </c>
      <c r="P46" s="5">
        <f t="shared" si="2"/>
        <v>10625</v>
      </c>
      <c r="Q46" s="5">
        <v>110648</v>
      </c>
      <c r="R46" s="5">
        <f t="shared" si="2"/>
        <v>124000</v>
      </c>
      <c r="S46">
        <v>172.9</v>
      </c>
      <c r="T46">
        <v>4.5</v>
      </c>
      <c r="U46">
        <v>84</v>
      </c>
      <c r="V46">
        <v>6734.6</v>
      </c>
      <c r="W46">
        <v>30</v>
      </c>
      <c r="X46">
        <v>21</v>
      </c>
      <c r="Y46">
        <f t="shared" si="4"/>
        <v>45</v>
      </c>
      <c r="Z46">
        <f t="shared" ref="Z46:AN46" si="37">Z34</f>
        <v>0</v>
      </c>
      <c r="AA46">
        <f t="shared" si="37"/>
        <v>1</v>
      </c>
      <c r="AB46">
        <f t="shared" si="37"/>
        <v>1</v>
      </c>
      <c r="AC46">
        <f t="shared" si="37"/>
        <v>0</v>
      </c>
      <c r="AD46">
        <f t="shared" si="37"/>
        <v>0</v>
      </c>
      <c r="AE46">
        <f t="shared" si="37"/>
        <v>0</v>
      </c>
      <c r="AF46">
        <f t="shared" si="37"/>
        <v>0</v>
      </c>
      <c r="AG46">
        <f t="shared" si="37"/>
        <v>0</v>
      </c>
      <c r="AH46">
        <f t="shared" si="37"/>
        <v>0</v>
      </c>
      <c r="AI46">
        <f t="shared" si="37"/>
        <v>0</v>
      </c>
      <c r="AJ46">
        <f t="shared" si="37"/>
        <v>0</v>
      </c>
      <c r="AK46">
        <f t="shared" si="37"/>
        <v>1</v>
      </c>
      <c r="AL46">
        <f t="shared" si="37"/>
        <v>0</v>
      </c>
      <c r="AM46">
        <f t="shared" si="37"/>
        <v>0</v>
      </c>
      <c r="AN46">
        <f t="shared" si="37"/>
        <v>0</v>
      </c>
    </row>
    <row r="47" spans="1:40" x14ac:dyDescent="0.25">
      <c r="A47" s="2">
        <v>40817</v>
      </c>
      <c r="B47" s="27">
        <f t="shared" si="0"/>
        <v>2011</v>
      </c>
      <c r="C47" s="4">
        <v>9413137.6999999993</v>
      </c>
      <c r="D47" s="5">
        <v>2804940</v>
      </c>
      <c r="E47" s="5">
        <f t="shared" si="1"/>
        <v>3053764</v>
      </c>
      <c r="F47" s="5">
        <v>1183224</v>
      </c>
      <c r="G47" s="5">
        <f t="shared" si="2"/>
        <v>1481297</v>
      </c>
      <c r="H47" s="5">
        <v>4010228</v>
      </c>
      <c r="I47" s="5">
        <f t="shared" si="3"/>
        <v>4172398</v>
      </c>
      <c r="J47" s="5"/>
      <c r="K47" s="5"/>
      <c r="L47" s="5"/>
      <c r="M47" s="5"/>
      <c r="N47" s="5"/>
      <c r="O47" s="5">
        <v>10625</v>
      </c>
      <c r="P47" s="5">
        <f t="shared" si="2"/>
        <v>10625</v>
      </c>
      <c r="Q47" s="5">
        <v>124000</v>
      </c>
      <c r="R47" s="5">
        <f t="shared" si="2"/>
        <v>144013</v>
      </c>
      <c r="S47">
        <v>326</v>
      </c>
      <c r="T47">
        <v>4.0999999999999996</v>
      </c>
      <c r="U47">
        <v>84</v>
      </c>
      <c r="V47">
        <v>6702.2</v>
      </c>
      <c r="W47">
        <v>31</v>
      </c>
      <c r="X47">
        <v>20</v>
      </c>
      <c r="Y47">
        <f t="shared" si="4"/>
        <v>46</v>
      </c>
      <c r="Z47">
        <f t="shared" ref="Z47:AN47" si="38">Z35</f>
        <v>0</v>
      </c>
      <c r="AA47">
        <f t="shared" si="38"/>
        <v>1</v>
      </c>
      <c r="AB47">
        <f t="shared" si="38"/>
        <v>1</v>
      </c>
      <c r="AC47">
        <f t="shared" si="38"/>
        <v>0</v>
      </c>
      <c r="AD47">
        <f t="shared" si="38"/>
        <v>0</v>
      </c>
      <c r="AE47">
        <f t="shared" si="38"/>
        <v>0</v>
      </c>
      <c r="AF47">
        <f t="shared" si="38"/>
        <v>0</v>
      </c>
      <c r="AG47">
        <f t="shared" si="38"/>
        <v>0</v>
      </c>
      <c r="AH47">
        <f t="shared" si="38"/>
        <v>0</v>
      </c>
      <c r="AI47">
        <f t="shared" si="38"/>
        <v>0</v>
      </c>
      <c r="AJ47">
        <f t="shared" si="38"/>
        <v>0</v>
      </c>
      <c r="AK47">
        <f t="shared" si="38"/>
        <v>0</v>
      </c>
      <c r="AL47">
        <f t="shared" si="38"/>
        <v>1</v>
      </c>
      <c r="AM47">
        <f t="shared" si="38"/>
        <v>0</v>
      </c>
      <c r="AN47">
        <f t="shared" si="38"/>
        <v>0</v>
      </c>
    </row>
    <row r="48" spans="1:40" x14ac:dyDescent="0.25">
      <c r="A48" s="2">
        <v>40848</v>
      </c>
      <c r="B48" s="27">
        <f t="shared" si="0"/>
        <v>2011</v>
      </c>
      <c r="C48" s="4">
        <v>10246907.5</v>
      </c>
      <c r="D48" s="5">
        <v>3053764</v>
      </c>
      <c r="E48" s="5">
        <f t="shared" si="1"/>
        <v>3518635</v>
      </c>
      <c r="F48" s="5">
        <v>1481297</v>
      </c>
      <c r="G48" s="5">
        <f t="shared" si="2"/>
        <v>1798244</v>
      </c>
      <c r="H48" s="5">
        <v>4172398</v>
      </c>
      <c r="I48" s="5">
        <f t="shared" si="3"/>
        <v>4529208</v>
      </c>
      <c r="J48" s="5"/>
      <c r="K48" s="5"/>
      <c r="L48" s="5"/>
      <c r="M48" s="5"/>
      <c r="N48" s="5"/>
      <c r="O48" s="5">
        <v>10625</v>
      </c>
      <c r="P48" s="5">
        <f t="shared" si="2"/>
        <v>10625</v>
      </c>
      <c r="Q48" s="5">
        <v>144013</v>
      </c>
      <c r="R48" s="5">
        <f t="shared" si="2"/>
        <v>153323</v>
      </c>
      <c r="S48">
        <v>549.5</v>
      </c>
      <c r="T48">
        <v>0</v>
      </c>
      <c r="U48">
        <v>83</v>
      </c>
      <c r="V48">
        <v>6669.4</v>
      </c>
      <c r="W48">
        <v>30</v>
      </c>
      <c r="X48">
        <v>22</v>
      </c>
      <c r="Y48">
        <f t="shared" si="4"/>
        <v>47</v>
      </c>
      <c r="Z48">
        <f t="shared" ref="Z48:AN48" si="39">Z36</f>
        <v>0</v>
      </c>
      <c r="AA48">
        <f t="shared" si="39"/>
        <v>1</v>
      </c>
      <c r="AB48">
        <f t="shared" si="39"/>
        <v>1</v>
      </c>
      <c r="AC48">
        <f t="shared" si="39"/>
        <v>0</v>
      </c>
      <c r="AD48">
        <f t="shared" si="39"/>
        <v>0</v>
      </c>
      <c r="AE48">
        <f t="shared" si="39"/>
        <v>0</v>
      </c>
      <c r="AF48">
        <f t="shared" si="39"/>
        <v>0</v>
      </c>
      <c r="AG48">
        <f t="shared" si="39"/>
        <v>0</v>
      </c>
      <c r="AH48">
        <f t="shared" si="39"/>
        <v>0</v>
      </c>
      <c r="AI48">
        <f t="shared" si="39"/>
        <v>0</v>
      </c>
      <c r="AJ48">
        <f t="shared" si="39"/>
        <v>0</v>
      </c>
      <c r="AK48">
        <f t="shared" si="39"/>
        <v>0</v>
      </c>
      <c r="AL48">
        <f t="shared" si="39"/>
        <v>0</v>
      </c>
      <c r="AM48">
        <f t="shared" si="39"/>
        <v>1</v>
      </c>
      <c r="AN48">
        <f t="shared" si="39"/>
        <v>0</v>
      </c>
    </row>
    <row r="49" spans="1:40" x14ac:dyDescent="0.25">
      <c r="A49" s="2">
        <v>40878</v>
      </c>
      <c r="B49" s="27">
        <f t="shared" si="0"/>
        <v>2011</v>
      </c>
      <c r="C49" s="4">
        <v>11638158.5</v>
      </c>
      <c r="D49" s="5">
        <v>3518635</v>
      </c>
      <c r="E49" s="5">
        <f t="shared" si="1"/>
        <v>4520343</v>
      </c>
      <c r="F49" s="5">
        <v>1798244</v>
      </c>
      <c r="G49" s="5">
        <v>2050174</v>
      </c>
      <c r="H49" s="5">
        <v>4529208</v>
      </c>
      <c r="I49" s="5">
        <v>4475810</v>
      </c>
      <c r="J49" s="5"/>
      <c r="K49" s="5"/>
      <c r="L49" s="5"/>
      <c r="M49" s="5"/>
      <c r="N49" s="5"/>
      <c r="O49" s="5">
        <v>10625</v>
      </c>
      <c r="P49" s="5">
        <v>10625</v>
      </c>
      <c r="Q49" s="5">
        <v>153323</v>
      </c>
      <c r="R49" s="5">
        <v>167357</v>
      </c>
      <c r="S49">
        <v>885.2</v>
      </c>
      <c r="T49">
        <v>0</v>
      </c>
      <c r="U49">
        <v>82.4</v>
      </c>
      <c r="V49">
        <v>6668.3</v>
      </c>
      <c r="W49">
        <v>31</v>
      </c>
      <c r="X49">
        <v>20</v>
      </c>
      <c r="Y49">
        <f t="shared" si="4"/>
        <v>48</v>
      </c>
      <c r="Z49">
        <f t="shared" ref="Z49:AN49" si="40">Z37</f>
        <v>0</v>
      </c>
      <c r="AA49">
        <f t="shared" si="40"/>
        <v>0</v>
      </c>
      <c r="AB49">
        <f t="shared" si="40"/>
        <v>0</v>
      </c>
      <c r="AC49">
        <f t="shared" si="40"/>
        <v>0</v>
      </c>
      <c r="AD49">
        <f t="shared" si="40"/>
        <v>0</v>
      </c>
      <c r="AE49">
        <f t="shared" si="40"/>
        <v>0</v>
      </c>
      <c r="AF49">
        <f t="shared" si="40"/>
        <v>0</v>
      </c>
      <c r="AG49">
        <f t="shared" si="40"/>
        <v>0</v>
      </c>
      <c r="AH49">
        <f t="shared" si="40"/>
        <v>0</v>
      </c>
      <c r="AI49">
        <f t="shared" si="40"/>
        <v>0</v>
      </c>
      <c r="AJ49">
        <f t="shared" si="40"/>
        <v>0</v>
      </c>
      <c r="AK49">
        <f t="shared" si="40"/>
        <v>0</v>
      </c>
      <c r="AL49">
        <f t="shared" si="40"/>
        <v>0</v>
      </c>
      <c r="AM49">
        <f t="shared" si="40"/>
        <v>0</v>
      </c>
      <c r="AN49">
        <f t="shared" si="40"/>
        <v>1</v>
      </c>
    </row>
    <row r="50" spans="1:40" x14ac:dyDescent="0.25">
      <c r="A50" s="2">
        <v>40909</v>
      </c>
      <c r="B50" s="27">
        <f t="shared" si="0"/>
        <v>2012</v>
      </c>
      <c r="C50" s="4">
        <v>12843860</v>
      </c>
      <c r="D50">
        <v>4520343</v>
      </c>
      <c r="E50">
        <f>D51</f>
        <v>4666197</v>
      </c>
      <c r="F50">
        <v>1827214</v>
      </c>
      <c r="G50">
        <f>F51</f>
        <v>1994403</v>
      </c>
      <c r="H50">
        <v>4475829</v>
      </c>
      <c r="I50">
        <f t="shared" ref="I50:I96" si="41">H51</f>
        <v>5008042</v>
      </c>
      <c r="O50">
        <v>10625</v>
      </c>
      <c r="P50">
        <f>O51</f>
        <v>10625</v>
      </c>
      <c r="Q50" s="23">
        <v>167357</v>
      </c>
      <c r="R50">
        <f>Q51</f>
        <v>162400</v>
      </c>
      <c r="S50">
        <v>957.4</v>
      </c>
      <c r="T50">
        <v>0</v>
      </c>
      <c r="U50">
        <v>80.5</v>
      </c>
      <c r="V50">
        <v>6635.9</v>
      </c>
      <c r="W50">
        <f>W2</f>
        <v>31</v>
      </c>
      <c r="X50">
        <v>21</v>
      </c>
      <c r="Y50">
        <f t="shared" si="4"/>
        <v>49</v>
      </c>
      <c r="Z50">
        <f t="shared" ref="Z50:AN50" si="42">Z38</f>
        <v>0</v>
      </c>
      <c r="AA50">
        <f t="shared" si="42"/>
        <v>0</v>
      </c>
      <c r="AB50">
        <f t="shared" si="42"/>
        <v>0</v>
      </c>
      <c r="AC50">
        <f t="shared" si="42"/>
        <v>1</v>
      </c>
      <c r="AD50">
        <f t="shared" si="42"/>
        <v>0</v>
      </c>
      <c r="AE50">
        <f t="shared" si="42"/>
        <v>0</v>
      </c>
      <c r="AF50">
        <f t="shared" si="42"/>
        <v>0</v>
      </c>
      <c r="AG50">
        <f t="shared" si="42"/>
        <v>0</v>
      </c>
      <c r="AH50">
        <f t="shared" si="42"/>
        <v>0</v>
      </c>
      <c r="AI50">
        <f t="shared" si="42"/>
        <v>0</v>
      </c>
      <c r="AJ50">
        <f t="shared" si="42"/>
        <v>0</v>
      </c>
      <c r="AK50">
        <f t="shared" si="42"/>
        <v>0</v>
      </c>
      <c r="AL50">
        <f t="shared" si="42"/>
        <v>0</v>
      </c>
      <c r="AM50">
        <f t="shared" si="42"/>
        <v>0</v>
      </c>
      <c r="AN50">
        <f t="shared" si="42"/>
        <v>0</v>
      </c>
    </row>
    <row r="51" spans="1:40" x14ac:dyDescent="0.25">
      <c r="A51" s="2">
        <v>40940</v>
      </c>
      <c r="B51" s="27">
        <f t="shared" si="0"/>
        <v>2012</v>
      </c>
      <c r="C51">
        <v>11380272</v>
      </c>
      <c r="D51">
        <v>4666197</v>
      </c>
      <c r="E51">
        <f t="shared" ref="E51:E96" si="43">D52</f>
        <v>3898245</v>
      </c>
      <c r="F51">
        <v>1994403</v>
      </c>
      <c r="G51">
        <f t="shared" ref="G51:G96" si="44">F52</f>
        <v>1831745</v>
      </c>
      <c r="H51">
        <v>5008042</v>
      </c>
      <c r="I51">
        <f t="shared" si="41"/>
        <v>4977166</v>
      </c>
      <c r="O51">
        <v>10625</v>
      </c>
      <c r="P51">
        <f t="shared" ref="P51:P96" si="45">O52</f>
        <v>10625</v>
      </c>
      <c r="Q51" s="23">
        <v>162400</v>
      </c>
      <c r="R51">
        <f t="shared" ref="R51:R96" si="46">Q52</f>
        <v>139835</v>
      </c>
      <c r="S51">
        <v>801.7</v>
      </c>
      <c r="T51">
        <v>0</v>
      </c>
      <c r="U51">
        <v>79.8</v>
      </c>
      <c r="V51">
        <v>6598</v>
      </c>
      <c r="W51">
        <f t="shared" ref="W51:W97" si="47">W3</f>
        <v>29</v>
      </c>
      <c r="X51">
        <v>20</v>
      </c>
      <c r="Y51">
        <f t="shared" si="4"/>
        <v>50</v>
      </c>
      <c r="Z51">
        <f t="shared" ref="Z51:AN51" si="48">Z39</f>
        <v>0</v>
      </c>
      <c r="AA51">
        <f t="shared" si="48"/>
        <v>0</v>
      </c>
      <c r="AB51">
        <f t="shared" si="48"/>
        <v>0</v>
      </c>
      <c r="AC51">
        <f t="shared" si="48"/>
        <v>0</v>
      </c>
      <c r="AD51">
        <f t="shared" si="48"/>
        <v>1</v>
      </c>
      <c r="AE51">
        <f t="shared" si="48"/>
        <v>0</v>
      </c>
      <c r="AF51">
        <f t="shared" si="48"/>
        <v>0</v>
      </c>
      <c r="AG51">
        <f t="shared" si="48"/>
        <v>0</v>
      </c>
      <c r="AH51">
        <f t="shared" si="48"/>
        <v>0</v>
      </c>
      <c r="AI51">
        <f t="shared" si="48"/>
        <v>0</v>
      </c>
      <c r="AJ51">
        <f t="shared" si="48"/>
        <v>0</v>
      </c>
      <c r="AK51">
        <f t="shared" si="48"/>
        <v>0</v>
      </c>
      <c r="AL51">
        <f t="shared" si="48"/>
        <v>0</v>
      </c>
      <c r="AM51">
        <f t="shared" si="48"/>
        <v>0</v>
      </c>
      <c r="AN51">
        <f t="shared" si="48"/>
        <v>0</v>
      </c>
    </row>
    <row r="52" spans="1:40" x14ac:dyDescent="0.25">
      <c r="A52" s="2">
        <v>40969</v>
      </c>
      <c r="B52" s="27">
        <f t="shared" si="0"/>
        <v>2012</v>
      </c>
      <c r="C52">
        <v>10858051</v>
      </c>
      <c r="D52">
        <v>3898245</v>
      </c>
      <c r="E52">
        <f t="shared" si="43"/>
        <v>3572833</v>
      </c>
      <c r="F52">
        <v>1831745</v>
      </c>
      <c r="G52" s="23">
        <f t="shared" si="44"/>
        <v>1824684</v>
      </c>
      <c r="H52">
        <v>4977166</v>
      </c>
      <c r="I52">
        <f t="shared" si="41"/>
        <v>4975533</v>
      </c>
      <c r="O52">
        <v>10625</v>
      </c>
      <c r="P52">
        <f t="shared" si="45"/>
        <v>10625</v>
      </c>
      <c r="Q52" s="23">
        <v>139835</v>
      </c>
      <c r="R52">
        <f t="shared" si="46"/>
        <v>134187</v>
      </c>
      <c r="S52">
        <v>566.1</v>
      </c>
      <c r="T52">
        <v>1.4</v>
      </c>
      <c r="U52">
        <v>79.099999999999994</v>
      </c>
      <c r="V52">
        <v>6569.8</v>
      </c>
      <c r="W52">
        <f t="shared" si="47"/>
        <v>31</v>
      </c>
      <c r="X52">
        <v>22</v>
      </c>
      <c r="Y52">
        <f t="shared" si="4"/>
        <v>51</v>
      </c>
      <c r="Z52">
        <f t="shared" ref="Z52:AN52" si="49">Z40</f>
        <v>1</v>
      </c>
      <c r="AA52">
        <f t="shared" si="49"/>
        <v>0</v>
      </c>
      <c r="AB52">
        <f t="shared" si="49"/>
        <v>1</v>
      </c>
      <c r="AC52">
        <f t="shared" si="49"/>
        <v>0</v>
      </c>
      <c r="AD52">
        <f t="shared" si="49"/>
        <v>0</v>
      </c>
      <c r="AE52">
        <f t="shared" si="49"/>
        <v>1</v>
      </c>
      <c r="AF52">
        <f t="shared" si="49"/>
        <v>0</v>
      </c>
      <c r="AG52">
        <f t="shared" si="49"/>
        <v>0</v>
      </c>
      <c r="AH52">
        <f t="shared" si="49"/>
        <v>0</v>
      </c>
      <c r="AI52">
        <f t="shared" si="49"/>
        <v>0</v>
      </c>
      <c r="AJ52">
        <f t="shared" si="49"/>
        <v>0</v>
      </c>
      <c r="AK52">
        <f t="shared" si="49"/>
        <v>0</v>
      </c>
      <c r="AL52">
        <f t="shared" si="49"/>
        <v>0</v>
      </c>
      <c r="AM52">
        <f t="shared" si="49"/>
        <v>0</v>
      </c>
      <c r="AN52">
        <f t="shared" si="49"/>
        <v>0</v>
      </c>
    </row>
    <row r="53" spans="1:40" x14ac:dyDescent="0.25">
      <c r="A53" s="2">
        <v>41000</v>
      </c>
      <c r="B53" s="27">
        <f t="shared" si="0"/>
        <v>2012</v>
      </c>
      <c r="C53">
        <v>9512996</v>
      </c>
      <c r="D53">
        <v>3572833</v>
      </c>
      <c r="E53">
        <f t="shared" si="43"/>
        <v>3171285</v>
      </c>
      <c r="F53">
        <v>1824684</v>
      </c>
      <c r="G53">
        <f t="shared" si="44"/>
        <v>1528320</v>
      </c>
      <c r="H53">
        <v>4975533</v>
      </c>
      <c r="I53">
        <f t="shared" si="41"/>
        <v>4067344</v>
      </c>
      <c r="O53">
        <v>10625</v>
      </c>
      <c r="P53">
        <f t="shared" si="45"/>
        <v>10625</v>
      </c>
      <c r="Q53" s="23">
        <v>134187</v>
      </c>
      <c r="R53">
        <f t="shared" si="46"/>
        <v>113544</v>
      </c>
      <c r="S53">
        <v>494.3</v>
      </c>
      <c r="T53">
        <v>0</v>
      </c>
      <c r="U53">
        <v>80.2</v>
      </c>
      <c r="V53">
        <v>6603.3</v>
      </c>
      <c r="W53">
        <f t="shared" si="47"/>
        <v>30</v>
      </c>
      <c r="X53">
        <v>19</v>
      </c>
      <c r="Y53">
        <f t="shared" si="4"/>
        <v>52</v>
      </c>
      <c r="Z53">
        <f t="shared" ref="Z53:AN53" si="50">Z41</f>
        <v>1</v>
      </c>
      <c r="AA53">
        <f t="shared" si="50"/>
        <v>0</v>
      </c>
      <c r="AB53">
        <f t="shared" si="50"/>
        <v>1</v>
      </c>
      <c r="AC53">
        <f t="shared" si="50"/>
        <v>0</v>
      </c>
      <c r="AD53">
        <f t="shared" si="50"/>
        <v>0</v>
      </c>
      <c r="AE53">
        <f t="shared" si="50"/>
        <v>0</v>
      </c>
      <c r="AF53">
        <f t="shared" si="50"/>
        <v>1</v>
      </c>
      <c r="AG53">
        <f t="shared" si="50"/>
        <v>0</v>
      </c>
      <c r="AH53">
        <f t="shared" si="50"/>
        <v>0</v>
      </c>
      <c r="AI53">
        <f t="shared" si="50"/>
        <v>0</v>
      </c>
      <c r="AJ53">
        <f t="shared" si="50"/>
        <v>0</v>
      </c>
      <c r="AK53">
        <f t="shared" si="50"/>
        <v>0</v>
      </c>
      <c r="AL53">
        <f t="shared" si="50"/>
        <v>0</v>
      </c>
      <c r="AM53">
        <f t="shared" si="50"/>
        <v>0</v>
      </c>
      <c r="AN53">
        <f t="shared" si="50"/>
        <v>0</v>
      </c>
    </row>
    <row r="54" spans="1:40" x14ac:dyDescent="0.25">
      <c r="A54" s="2">
        <v>41030</v>
      </c>
      <c r="B54" s="27">
        <f t="shared" si="0"/>
        <v>2012</v>
      </c>
      <c r="C54">
        <v>8755325</v>
      </c>
      <c r="D54">
        <v>3171285</v>
      </c>
      <c r="E54">
        <f t="shared" si="43"/>
        <v>2817407</v>
      </c>
      <c r="F54">
        <v>1528320</v>
      </c>
      <c r="G54">
        <f t="shared" si="44"/>
        <v>1517285</v>
      </c>
      <c r="H54">
        <v>4067344</v>
      </c>
      <c r="I54">
        <f t="shared" si="41"/>
        <v>3984304</v>
      </c>
      <c r="O54">
        <v>10625</v>
      </c>
      <c r="P54">
        <f t="shared" si="45"/>
        <v>10625</v>
      </c>
      <c r="Q54" s="23">
        <v>113544</v>
      </c>
      <c r="R54">
        <f t="shared" si="46"/>
        <v>103479</v>
      </c>
      <c r="S54">
        <v>219.1</v>
      </c>
      <c r="T54">
        <v>10.199999999999999</v>
      </c>
      <c r="U54">
        <v>81.900000000000006</v>
      </c>
      <c r="V54">
        <v>6658.1</v>
      </c>
      <c r="W54">
        <f t="shared" si="47"/>
        <v>31</v>
      </c>
      <c r="X54">
        <v>22</v>
      </c>
      <c r="Y54">
        <f t="shared" si="4"/>
        <v>53</v>
      </c>
      <c r="Z54">
        <f t="shared" ref="Z54:AN54" si="51">Z42</f>
        <v>1</v>
      </c>
      <c r="AA54">
        <f t="shared" si="51"/>
        <v>0</v>
      </c>
      <c r="AB54">
        <f t="shared" si="51"/>
        <v>1</v>
      </c>
      <c r="AC54">
        <f t="shared" si="51"/>
        <v>0</v>
      </c>
      <c r="AD54">
        <f t="shared" si="51"/>
        <v>0</v>
      </c>
      <c r="AE54">
        <f t="shared" si="51"/>
        <v>0</v>
      </c>
      <c r="AF54">
        <f t="shared" si="51"/>
        <v>0</v>
      </c>
      <c r="AG54">
        <f t="shared" si="51"/>
        <v>1</v>
      </c>
      <c r="AH54">
        <f t="shared" si="51"/>
        <v>0</v>
      </c>
      <c r="AI54">
        <f t="shared" si="51"/>
        <v>0</v>
      </c>
      <c r="AJ54">
        <f t="shared" si="51"/>
        <v>0</v>
      </c>
      <c r="AK54">
        <f t="shared" si="51"/>
        <v>0</v>
      </c>
      <c r="AL54">
        <f t="shared" si="51"/>
        <v>0</v>
      </c>
      <c r="AM54">
        <f t="shared" si="51"/>
        <v>0</v>
      </c>
      <c r="AN54">
        <f t="shared" si="51"/>
        <v>0</v>
      </c>
    </row>
    <row r="55" spans="1:40" x14ac:dyDescent="0.25">
      <c r="A55" s="2">
        <v>41061</v>
      </c>
      <c r="B55" s="27">
        <f t="shared" ref="B55:B97" si="52">YEAR(A55)</f>
        <v>2012</v>
      </c>
      <c r="C55">
        <v>8795279</v>
      </c>
      <c r="D55">
        <v>2817407</v>
      </c>
      <c r="E55">
        <f t="shared" si="43"/>
        <v>2891470</v>
      </c>
      <c r="F55">
        <v>1517285</v>
      </c>
      <c r="G55">
        <f t="shared" si="44"/>
        <v>1619660</v>
      </c>
      <c r="H55">
        <v>3984304</v>
      </c>
      <c r="I55">
        <f t="shared" si="41"/>
        <v>3846567</v>
      </c>
      <c r="O55">
        <v>10625</v>
      </c>
      <c r="P55">
        <f t="shared" si="45"/>
        <v>10625</v>
      </c>
      <c r="Q55" s="23">
        <v>103479</v>
      </c>
      <c r="R55">
        <f t="shared" si="46"/>
        <v>91892</v>
      </c>
      <c r="S55">
        <v>59.6</v>
      </c>
      <c r="T55">
        <v>37.700000000000003</v>
      </c>
      <c r="U55">
        <v>82.9</v>
      </c>
      <c r="V55">
        <v>6737.2</v>
      </c>
      <c r="W55">
        <f t="shared" si="47"/>
        <v>30</v>
      </c>
      <c r="X55">
        <v>21</v>
      </c>
      <c r="Y55">
        <f t="shared" si="4"/>
        <v>54</v>
      </c>
      <c r="Z55">
        <f t="shared" ref="Z55:AN55" si="53">Z43</f>
        <v>0</v>
      </c>
      <c r="AA55">
        <f t="shared" si="53"/>
        <v>0</v>
      </c>
      <c r="AB55">
        <f t="shared" si="53"/>
        <v>0</v>
      </c>
      <c r="AC55">
        <f t="shared" si="53"/>
        <v>0</v>
      </c>
      <c r="AD55">
        <f t="shared" si="53"/>
        <v>0</v>
      </c>
      <c r="AE55">
        <f t="shared" si="53"/>
        <v>0</v>
      </c>
      <c r="AF55">
        <f t="shared" si="53"/>
        <v>0</v>
      </c>
      <c r="AG55">
        <f t="shared" si="53"/>
        <v>0</v>
      </c>
      <c r="AH55">
        <f t="shared" si="53"/>
        <v>1</v>
      </c>
      <c r="AI55">
        <f t="shared" si="53"/>
        <v>0</v>
      </c>
      <c r="AJ55">
        <f t="shared" si="53"/>
        <v>0</v>
      </c>
      <c r="AK55">
        <f t="shared" si="53"/>
        <v>0</v>
      </c>
      <c r="AL55">
        <f t="shared" si="53"/>
        <v>0</v>
      </c>
      <c r="AM55">
        <f t="shared" si="53"/>
        <v>0</v>
      </c>
      <c r="AN55">
        <f t="shared" si="53"/>
        <v>0</v>
      </c>
    </row>
    <row r="56" spans="1:40" x14ac:dyDescent="0.25">
      <c r="A56" s="2">
        <v>41091</v>
      </c>
      <c r="B56" s="27">
        <f t="shared" si="52"/>
        <v>2012</v>
      </c>
      <c r="C56">
        <v>9331373</v>
      </c>
      <c r="D56">
        <v>2891470</v>
      </c>
      <c r="E56">
        <f t="shared" si="43"/>
        <v>3119587</v>
      </c>
      <c r="F56">
        <v>1619660</v>
      </c>
      <c r="G56">
        <f t="shared" si="44"/>
        <v>1658456</v>
      </c>
      <c r="H56">
        <v>3846567</v>
      </c>
      <c r="I56">
        <f t="shared" si="41"/>
        <v>3902645</v>
      </c>
      <c r="O56">
        <v>10625</v>
      </c>
      <c r="P56">
        <f t="shared" si="45"/>
        <v>13825</v>
      </c>
      <c r="Q56" s="23">
        <v>91892</v>
      </c>
      <c r="R56">
        <f t="shared" si="46"/>
        <v>99544</v>
      </c>
      <c r="S56">
        <f>13.3+30</f>
        <v>43.3</v>
      </c>
      <c r="T56">
        <f>11+30.1</f>
        <v>41.1</v>
      </c>
      <c r="U56">
        <v>83</v>
      </c>
      <c r="V56">
        <v>6778.6</v>
      </c>
      <c r="W56">
        <f t="shared" si="47"/>
        <v>31</v>
      </c>
      <c r="X56">
        <v>21</v>
      </c>
      <c r="Y56">
        <f t="shared" si="4"/>
        <v>55</v>
      </c>
      <c r="Z56">
        <f t="shared" ref="Z56:AN56" si="54">Z44</f>
        <v>0</v>
      </c>
      <c r="AA56">
        <f t="shared" si="54"/>
        <v>0</v>
      </c>
      <c r="AB56">
        <f t="shared" si="54"/>
        <v>0</v>
      </c>
      <c r="AC56">
        <f t="shared" si="54"/>
        <v>0</v>
      </c>
      <c r="AD56">
        <f t="shared" si="54"/>
        <v>0</v>
      </c>
      <c r="AE56">
        <f t="shared" si="54"/>
        <v>0</v>
      </c>
      <c r="AF56">
        <f t="shared" si="54"/>
        <v>0</v>
      </c>
      <c r="AG56">
        <f t="shared" si="54"/>
        <v>0</v>
      </c>
      <c r="AH56">
        <f t="shared" si="54"/>
        <v>0</v>
      </c>
      <c r="AI56">
        <f t="shared" si="54"/>
        <v>1</v>
      </c>
      <c r="AJ56">
        <f t="shared" si="54"/>
        <v>0</v>
      </c>
      <c r="AK56">
        <f t="shared" si="54"/>
        <v>0</v>
      </c>
      <c r="AL56">
        <f t="shared" si="54"/>
        <v>0</v>
      </c>
      <c r="AM56">
        <f t="shared" si="54"/>
        <v>0</v>
      </c>
      <c r="AN56">
        <f t="shared" si="54"/>
        <v>0</v>
      </c>
    </row>
    <row r="57" spans="1:40" x14ac:dyDescent="0.25">
      <c r="A57" s="2">
        <v>41122</v>
      </c>
      <c r="B57" s="27">
        <f t="shared" si="52"/>
        <v>2012</v>
      </c>
      <c r="C57">
        <v>8964241</v>
      </c>
      <c r="D57">
        <v>3119587</v>
      </c>
      <c r="E57">
        <f t="shared" si="43"/>
        <v>2953303</v>
      </c>
      <c r="F57">
        <v>1658456</v>
      </c>
      <c r="G57">
        <f t="shared" si="44"/>
        <v>1610171</v>
      </c>
      <c r="H57">
        <v>3902645</v>
      </c>
      <c r="I57">
        <f t="shared" si="41"/>
        <v>4123793</v>
      </c>
      <c r="O57">
        <v>13825</v>
      </c>
      <c r="P57">
        <f t="shared" si="45"/>
        <v>13825</v>
      </c>
      <c r="Q57" s="23">
        <v>99544</v>
      </c>
      <c r="R57">
        <f t="shared" si="46"/>
        <v>111253</v>
      </c>
      <c r="S57">
        <v>83</v>
      </c>
      <c r="T57">
        <v>20.2</v>
      </c>
      <c r="U57">
        <v>81.2</v>
      </c>
      <c r="V57">
        <v>6797.9</v>
      </c>
      <c r="W57">
        <f t="shared" si="47"/>
        <v>31</v>
      </c>
      <c r="X57">
        <v>22</v>
      </c>
      <c r="Y57">
        <f t="shared" si="4"/>
        <v>56</v>
      </c>
      <c r="Z57">
        <f t="shared" ref="Z57:AN57" si="55">Z45</f>
        <v>0</v>
      </c>
      <c r="AA57">
        <f t="shared" si="55"/>
        <v>0</v>
      </c>
      <c r="AB57">
        <f t="shared" si="55"/>
        <v>0</v>
      </c>
      <c r="AC57">
        <f t="shared" si="55"/>
        <v>0</v>
      </c>
      <c r="AD57">
        <f t="shared" si="55"/>
        <v>0</v>
      </c>
      <c r="AE57">
        <f t="shared" si="55"/>
        <v>0</v>
      </c>
      <c r="AF57">
        <f t="shared" si="55"/>
        <v>0</v>
      </c>
      <c r="AG57">
        <f t="shared" si="55"/>
        <v>0</v>
      </c>
      <c r="AH57">
        <f t="shared" si="55"/>
        <v>0</v>
      </c>
      <c r="AI57">
        <f t="shared" si="55"/>
        <v>0</v>
      </c>
      <c r="AJ57">
        <f t="shared" si="55"/>
        <v>1</v>
      </c>
      <c r="AK57">
        <f t="shared" si="55"/>
        <v>0</v>
      </c>
      <c r="AL57">
        <f t="shared" si="55"/>
        <v>0</v>
      </c>
      <c r="AM57">
        <f t="shared" si="55"/>
        <v>0</v>
      </c>
      <c r="AN57">
        <f t="shared" si="55"/>
        <v>0</v>
      </c>
    </row>
    <row r="58" spans="1:40" x14ac:dyDescent="0.25">
      <c r="A58" s="2">
        <v>41153</v>
      </c>
      <c r="B58" s="27">
        <f t="shared" si="52"/>
        <v>2012</v>
      </c>
      <c r="C58">
        <v>9058070</v>
      </c>
      <c r="D58">
        <v>2953303</v>
      </c>
      <c r="E58">
        <f t="shared" si="43"/>
        <v>2858526</v>
      </c>
      <c r="F58">
        <v>1610171</v>
      </c>
      <c r="G58">
        <f t="shared" si="44"/>
        <v>1454479</v>
      </c>
      <c r="H58">
        <v>4123793</v>
      </c>
      <c r="I58">
        <f t="shared" si="41"/>
        <v>4008538</v>
      </c>
      <c r="O58">
        <v>13825</v>
      </c>
      <c r="P58">
        <f t="shared" si="45"/>
        <v>13825</v>
      </c>
      <c r="Q58" s="23">
        <v>111253</v>
      </c>
      <c r="R58">
        <f t="shared" si="46"/>
        <v>122665</v>
      </c>
      <c r="S58">
        <v>222.2</v>
      </c>
      <c r="T58">
        <v>9.4</v>
      </c>
      <c r="U58">
        <v>79.5</v>
      </c>
      <c r="V58">
        <v>6763.1</v>
      </c>
      <c r="W58">
        <f t="shared" si="47"/>
        <v>30</v>
      </c>
      <c r="X58">
        <v>19</v>
      </c>
      <c r="Y58">
        <f t="shared" si="4"/>
        <v>57</v>
      </c>
      <c r="Z58">
        <f t="shared" ref="Z58:AN58" si="56">Z46</f>
        <v>0</v>
      </c>
      <c r="AA58">
        <f t="shared" si="56"/>
        <v>1</v>
      </c>
      <c r="AB58">
        <f t="shared" si="56"/>
        <v>1</v>
      </c>
      <c r="AC58">
        <f t="shared" si="56"/>
        <v>0</v>
      </c>
      <c r="AD58">
        <f t="shared" si="56"/>
        <v>0</v>
      </c>
      <c r="AE58">
        <f t="shared" si="56"/>
        <v>0</v>
      </c>
      <c r="AF58">
        <f t="shared" si="56"/>
        <v>0</v>
      </c>
      <c r="AG58">
        <f t="shared" si="56"/>
        <v>0</v>
      </c>
      <c r="AH58">
        <f t="shared" si="56"/>
        <v>0</v>
      </c>
      <c r="AI58">
        <f t="shared" si="56"/>
        <v>0</v>
      </c>
      <c r="AJ58">
        <f t="shared" si="56"/>
        <v>0</v>
      </c>
      <c r="AK58">
        <f t="shared" si="56"/>
        <v>1</v>
      </c>
      <c r="AL58">
        <f t="shared" si="56"/>
        <v>0</v>
      </c>
      <c r="AM58">
        <f t="shared" si="56"/>
        <v>0</v>
      </c>
      <c r="AN58">
        <f t="shared" si="56"/>
        <v>0</v>
      </c>
    </row>
    <row r="59" spans="1:40" x14ac:dyDescent="0.25">
      <c r="A59" s="2">
        <v>41183</v>
      </c>
      <c r="B59" s="27">
        <f t="shared" si="52"/>
        <v>2012</v>
      </c>
      <c r="C59">
        <v>10246184</v>
      </c>
      <c r="D59">
        <v>2858526</v>
      </c>
      <c r="E59">
        <f t="shared" si="43"/>
        <v>3246344</v>
      </c>
      <c r="F59">
        <v>1454479</v>
      </c>
      <c r="G59">
        <f t="shared" si="44"/>
        <v>1641184</v>
      </c>
      <c r="H59">
        <v>4008538</v>
      </c>
      <c r="I59">
        <f t="shared" si="41"/>
        <v>4747491</v>
      </c>
      <c r="O59">
        <v>13825</v>
      </c>
      <c r="P59">
        <f t="shared" si="45"/>
        <v>13825</v>
      </c>
      <c r="Q59" s="23">
        <v>122665</v>
      </c>
      <c r="R59">
        <f t="shared" si="46"/>
        <v>144701</v>
      </c>
      <c r="S59">
        <v>399.2</v>
      </c>
      <c r="T59">
        <v>0</v>
      </c>
      <c r="U59">
        <v>78.599999999999994</v>
      </c>
      <c r="V59">
        <v>6740.9</v>
      </c>
      <c r="W59">
        <f t="shared" si="47"/>
        <v>31</v>
      </c>
      <c r="X59">
        <v>22</v>
      </c>
      <c r="Y59">
        <f t="shared" si="4"/>
        <v>58</v>
      </c>
      <c r="Z59">
        <f t="shared" ref="Z59:AN59" si="57">Z47</f>
        <v>0</v>
      </c>
      <c r="AA59">
        <f t="shared" si="57"/>
        <v>1</v>
      </c>
      <c r="AB59">
        <f t="shared" si="57"/>
        <v>1</v>
      </c>
      <c r="AC59">
        <f t="shared" si="57"/>
        <v>0</v>
      </c>
      <c r="AD59">
        <f t="shared" si="57"/>
        <v>0</v>
      </c>
      <c r="AE59">
        <f t="shared" si="57"/>
        <v>0</v>
      </c>
      <c r="AF59">
        <f t="shared" si="57"/>
        <v>0</v>
      </c>
      <c r="AG59">
        <f t="shared" si="57"/>
        <v>0</v>
      </c>
      <c r="AH59">
        <f t="shared" si="57"/>
        <v>0</v>
      </c>
      <c r="AI59">
        <f t="shared" si="57"/>
        <v>0</v>
      </c>
      <c r="AJ59">
        <f t="shared" si="57"/>
        <v>0</v>
      </c>
      <c r="AK59">
        <f t="shared" si="57"/>
        <v>0</v>
      </c>
      <c r="AL59">
        <f t="shared" si="57"/>
        <v>1</v>
      </c>
      <c r="AM59">
        <f t="shared" si="57"/>
        <v>0</v>
      </c>
      <c r="AN59">
        <f t="shared" si="57"/>
        <v>0</v>
      </c>
    </row>
    <row r="60" spans="1:40" x14ac:dyDescent="0.25">
      <c r="A60" s="2">
        <v>41214</v>
      </c>
      <c r="B60" s="27">
        <f t="shared" si="52"/>
        <v>2012</v>
      </c>
      <c r="C60">
        <v>11341901</v>
      </c>
      <c r="D60">
        <v>3246344</v>
      </c>
      <c r="E60">
        <f t="shared" si="43"/>
        <v>3721879</v>
      </c>
      <c r="F60">
        <v>1641184</v>
      </c>
      <c r="G60">
        <f t="shared" si="44"/>
        <v>1855255</v>
      </c>
      <c r="H60">
        <v>4747491</v>
      </c>
      <c r="I60">
        <f t="shared" si="41"/>
        <v>5376647</v>
      </c>
      <c r="O60">
        <v>13825</v>
      </c>
      <c r="P60">
        <f t="shared" si="45"/>
        <v>13825</v>
      </c>
      <c r="Q60" s="23">
        <v>144701</v>
      </c>
      <c r="R60">
        <f t="shared" si="46"/>
        <v>152869</v>
      </c>
      <c r="S60">
        <v>625.4</v>
      </c>
      <c r="T60">
        <v>0</v>
      </c>
      <c r="U60">
        <v>79.7</v>
      </c>
      <c r="V60">
        <v>6727.4</v>
      </c>
      <c r="W60">
        <f t="shared" si="47"/>
        <v>30</v>
      </c>
      <c r="X60">
        <v>22</v>
      </c>
      <c r="Y60">
        <f t="shared" si="4"/>
        <v>59</v>
      </c>
      <c r="Z60">
        <f t="shared" ref="Z60:AN60" si="58">Z48</f>
        <v>0</v>
      </c>
      <c r="AA60">
        <f t="shared" si="58"/>
        <v>1</v>
      </c>
      <c r="AB60">
        <f t="shared" si="58"/>
        <v>1</v>
      </c>
      <c r="AC60">
        <f t="shared" si="58"/>
        <v>0</v>
      </c>
      <c r="AD60">
        <f t="shared" si="58"/>
        <v>0</v>
      </c>
      <c r="AE60">
        <f t="shared" si="58"/>
        <v>0</v>
      </c>
      <c r="AF60">
        <f t="shared" si="58"/>
        <v>0</v>
      </c>
      <c r="AG60">
        <f t="shared" si="58"/>
        <v>0</v>
      </c>
      <c r="AH60">
        <f t="shared" si="58"/>
        <v>0</v>
      </c>
      <c r="AI60">
        <f t="shared" si="58"/>
        <v>0</v>
      </c>
      <c r="AJ60">
        <f t="shared" si="58"/>
        <v>0</v>
      </c>
      <c r="AK60">
        <f t="shared" si="58"/>
        <v>0</v>
      </c>
      <c r="AL60">
        <f t="shared" si="58"/>
        <v>0</v>
      </c>
      <c r="AM60">
        <f t="shared" si="58"/>
        <v>1</v>
      </c>
      <c r="AN60">
        <f t="shared" si="58"/>
        <v>0</v>
      </c>
    </row>
    <row r="61" spans="1:40" x14ac:dyDescent="0.25">
      <c r="A61" s="2">
        <v>41244</v>
      </c>
      <c r="B61" s="27">
        <f t="shared" si="52"/>
        <v>2012</v>
      </c>
      <c r="C61">
        <v>12851464</v>
      </c>
      <c r="D61">
        <v>3721879</v>
      </c>
      <c r="E61">
        <f t="shared" si="43"/>
        <v>4663309</v>
      </c>
      <c r="F61">
        <v>1855255</v>
      </c>
      <c r="G61">
        <f t="shared" si="44"/>
        <v>1846199</v>
      </c>
      <c r="H61">
        <v>5376647</v>
      </c>
      <c r="I61">
        <f t="shared" si="41"/>
        <v>5612752</v>
      </c>
      <c r="O61">
        <v>13825</v>
      </c>
      <c r="P61">
        <f t="shared" si="45"/>
        <v>13825</v>
      </c>
      <c r="Q61" s="23">
        <v>152869</v>
      </c>
      <c r="R61">
        <f t="shared" si="46"/>
        <v>167048</v>
      </c>
      <c r="S61">
        <v>879.8</v>
      </c>
      <c r="T61">
        <v>0</v>
      </c>
      <c r="U61">
        <v>81.7</v>
      </c>
      <c r="V61">
        <v>6740.2</v>
      </c>
      <c r="W61">
        <f t="shared" si="47"/>
        <v>31</v>
      </c>
      <c r="X61">
        <v>19</v>
      </c>
      <c r="Y61">
        <f t="shared" si="4"/>
        <v>60</v>
      </c>
      <c r="Z61">
        <f t="shared" ref="Z61:AN61" si="59">Z49</f>
        <v>0</v>
      </c>
      <c r="AA61">
        <f t="shared" si="59"/>
        <v>0</v>
      </c>
      <c r="AB61">
        <f t="shared" si="59"/>
        <v>0</v>
      </c>
      <c r="AC61">
        <f t="shared" si="59"/>
        <v>0</v>
      </c>
      <c r="AD61">
        <f t="shared" si="59"/>
        <v>0</v>
      </c>
      <c r="AE61">
        <f t="shared" si="59"/>
        <v>0</v>
      </c>
      <c r="AF61">
        <f t="shared" si="59"/>
        <v>0</v>
      </c>
      <c r="AG61">
        <f t="shared" si="59"/>
        <v>0</v>
      </c>
      <c r="AH61">
        <f t="shared" si="59"/>
        <v>0</v>
      </c>
      <c r="AI61">
        <f t="shared" si="59"/>
        <v>0</v>
      </c>
      <c r="AJ61">
        <f t="shared" si="59"/>
        <v>0</v>
      </c>
      <c r="AK61">
        <f t="shared" si="59"/>
        <v>0</v>
      </c>
      <c r="AL61">
        <f t="shared" si="59"/>
        <v>0</v>
      </c>
      <c r="AM61">
        <f t="shared" si="59"/>
        <v>0</v>
      </c>
      <c r="AN61">
        <f t="shared" si="59"/>
        <v>1</v>
      </c>
    </row>
    <row r="62" spans="1:40" x14ac:dyDescent="0.25">
      <c r="A62" s="2">
        <v>41275</v>
      </c>
      <c r="B62" s="27">
        <f t="shared" si="52"/>
        <v>2013</v>
      </c>
      <c r="C62">
        <v>13969223</v>
      </c>
      <c r="D62">
        <v>4663309</v>
      </c>
      <c r="E62">
        <f t="shared" si="43"/>
        <v>4954408</v>
      </c>
      <c r="F62">
        <v>1846199</v>
      </c>
      <c r="G62">
        <f t="shared" si="44"/>
        <v>2163751</v>
      </c>
      <c r="H62">
        <v>5612752</v>
      </c>
      <c r="I62">
        <f t="shared" si="41"/>
        <v>6001368</v>
      </c>
      <c r="O62">
        <v>13825</v>
      </c>
      <c r="P62">
        <f t="shared" si="45"/>
        <v>13825</v>
      </c>
      <c r="Q62" s="23">
        <v>167048</v>
      </c>
      <c r="R62">
        <f t="shared" si="46"/>
        <v>161767</v>
      </c>
      <c r="S62">
        <v>1038.9000000000001</v>
      </c>
      <c r="T62">
        <v>0</v>
      </c>
      <c r="U62">
        <v>82.1</v>
      </c>
      <c r="V62">
        <v>6721.7</v>
      </c>
      <c r="W62">
        <f t="shared" si="47"/>
        <v>31</v>
      </c>
      <c r="X62">
        <v>22</v>
      </c>
      <c r="Y62">
        <f t="shared" si="4"/>
        <v>61</v>
      </c>
      <c r="Z62">
        <f t="shared" ref="Z62:AN62" si="60">Z50</f>
        <v>0</v>
      </c>
      <c r="AA62">
        <f t="shared" si="60"/>
        <v>0</v>
      </c>
      <c r="AB62">
        <f t="shared" si="60"/>
        <v>0</v>
      </c>
      <c r="AC62">
        <f t="shared" si="60"/>
        <v>1</v>
      </c>
      <c r="AD62">
        <f t="shared" si="60"/>
        <v>0</v>
      </c>
      <c r="AE62">
        <f t="shared" si="60"/>
        <v>0</v>
      </c>
      <c r="AF62">
        <f t="shared" si="60"/>
        <v>0</v>
      </c>
      <c r="AG62">
        <f t="shared" si="60"/>
        <v>0</v>
      </c>
      <c r="AH62">
        <f t="shared" si="60"/>
        <v>0</v>
      </c>
      <c r="AI62">
        <f t="shared" si="60"/>
        <v>0</v>
      </c>
      <c r="AJ62">
        <f t="shared" si="60"/>
        <v>0</v>
      </c>
      <c r="AK62">
        <f t="shared" si="60"/>
        <v>0</v>
      </c>
      <c r="AL62">
        <f t="shared" si="60"/>
        <v>0</v>
      </c>
      <c r="AM62">
        <f t="shared" si="60"/>
        <v>0</v>
      </c>
      <c r="AN62">
        <f t="shared" si="60"/>
        <v>0</v>
      </c>
    </row>
    <row r="63" spans="1:40" x14ac:dyDescent="0.25">
      <c r="A63" s="2">
        <v>41306</v>
      </c>
      <c r="B63" s="27">
        <f t="shared" si="52"/>
        <v>2013</v>
      </c>
      <c r="C63">
        <v>12590815</v>
      </c>
      <c r="D63">
        <v>4954408</v>
      </c>
      <c r="E63">
        <f t="shared" si="43"/>
        <v>4311884</v>
      </c>
      <c r="F63">
        <v>2163751</v>
      </c>
      <c r="G63">
        <f t="shared" si="44"/>
        <v>1950486</v>
      </c>
      <c r="H63">
        <v>6001368</v>
      </c>
      <c r="I63">
        <f t="shared" si="41"/>
        <v>5612796</v>
      </c>
      <c r="O63">
        <v>13825</v>
      </c>
      <c r="P63">
        <f t="shared" si="45"/>
        <v>13627</v>
      </c>
      <c r="Q63" s="23">
        <v>161767</v>
      </c>
      <c r="R63">
        <f t="shared" si="46"/>
        <v>135604</v>
      </c>
      <c r="S63">
        <v>930.1</v>
      </c>
      <c r="T63">
        <v>0</v>
      </c>
      <c r="U63">
        <v>81.7</v>
      </c>
      <c r="V63">
        <v>6702</v>
      </c>
      <c r="W63">
        <f t="shared" si="47"/>
        <v>28</v>
      </c>
      <c r="X63">
        <v>19</v>
      </c>
      <c r="Y63">
        <f t="shared" si="4"/>
        <v>62</v>
      </c>
      <c r="Z63">
        <f t="shared" ref="Z63:AN63" si="61">Z51</f>
        <v>0</v>
      </c>
      <c r="AA63">
        <f t="shared" si="61"/>
        <v>0</v>
      </c>
      <c r="AB63">
        <f t="shared" si="61"/>
        <v>0</v>
      </c>
      <c r="AC63">
        <f t="shared" si="61"/>
        <v>0</v>
      </c>
      <c r="AD63">
        <f t="shared" si="61"/>
        <v>1</v>
      </c>
      <c r="AE63">
        <f t="shared" si="61"/>
        <v>0</v>
      </c>
      <c r="AF63">
        <f t="shared" si="61"/>
        <v>0</v>
      </c>
      <c r="AG63">
        <f t="shared" si="61"/>
        <v>0</v>
      </c>
      <c r="AH63">
        <f t="shared" si="61"/>
        <v>0</v>
      </c>
      <c r="AI63">
        <f t="shared" si="61"/>
        <v>0</v>
      </c>
      <c r="AJ63">
        <f t="shared" si="61"/>
        <v>0</v>
      </c>
      <c r="AK63">
        <f t="shared" si="61"/>
        <v>0</v>
      </c>
      <c r="AL63">
        <f t="shared" si="61"/>
        <v>0</v>
      </c>
      <c r="AM63">
        <f t="shared" si="61"/>
        <v>0</v>
      </c>
      <c r="AN63">
        <f t="shared" si="61"/>
        <v>0</v>
      </c>
    </row>
    <row r="64" spans="1:40" x14ac:dyDescent="0.25">
      <c r="A64" s="2">
        <v>41334</v>
      </c>
      <c r="B64" s="27">
        <f t="shared" si="52"/>
        <v>2013</v>
      </c>
      <c r="C64">
        <v>12134757</v>
      </c>
      <c r="D64">
        <v>4311884</v>
      </c>
      <c r="E64">
        <f t="shared" si="43"/>
        <v>3954376</v>
      </c>
      <c r="F64">
        <v>1950486</v>
      </c>
      <c r="G64">
        <f t="shared" si="44"/>
        <v>1899673</v>
      </c>
      <c r="H64">
        <v>5612796</v>
      </c>
      <c r="I64">
        <f t="shared" si="41"/>
        <v>5800192</v>
      </c>
      <c r="O64">
        <v>13627</v>
      </c>
      <c r="P64">
        <f t="shared" si="45"/>
        <v>13627</v>
      </c>
      <c r="Q64" s="23">
        <v>135604</v>
      </c>
      <c r="R64">
        <f t="shared" si="46"/>
        <v>134410</v>
      </c>
      <c r="S64">
        <v>778.30000000000018</v>
      </c>
      <c r="T64">
        <v>0</v>
      </c>
      <c r="U64">
        <v>81.5</v>
      </c>
      <c r="V64">
        <v>6675.8</v>
      </c>
      <c r="W64">
        <f t="shared" si="47"/>
        <v>31</v>
      </c>
      <c r="X64">
        <v>19</v>
      </c>
      <c r="Y64">
        <f t="shared" si="4"/>
        <v>63</v>
      </c>
      <c r="Z64">
        <f t="shared" ref="Z64:AN64" si="62">Z52</f>
        <v>1</v>
      </c>
      <c r="AA64">
        <f t="shared" si="62"/>
        <v>0</v>
      </c>
      <c r="AB64">
        <f t="shared" si="62"/>
        <v>1</v>
      </c>
      <c r="AC64">
        <f t="shared" si="62"/>
        <v>0</v>
      </c>
      <c r="AD64">
        <f t="shared" si="62"/>
        <v>0</v>
      </c>
      <c r="AE64">
        <f t="shared" si="62"/>
        <v>1</v>
      </c>
      <c r="AF64">
        <f t="shared" si="62"/>
        <v>0</v>
      </c>
      <c r="AG64">
        <f t="shared" si="62"/>
        <v>0</v>
      </c>
      <c r="AH64">
        <f t="shared" si="62"/>
        <v>0</v>
      </c>
      <c r="AI64">
        <f t="shared" si="62"/>
        <v>0</v>
      </c>
      <c r="AJ64">
        <f t="shared" si="62"/>
        <v>0</v>
      </c>
      <c r="AK64">
        <f t="shared" si="62"/>
        <v>0</v>
      </c>
      <c r="AL64">
        <f t="shared" si="62"/>
        <v>0</v>
      </c>
      <c r="AM64">
        <f t="shared" si="62"/>
        <v>0</v>
      </c>
      <c r="AN64">
        <f t="shared" si="62"/>
        <v>0</v>
      </c>
    </row>
    <row r="65" spans="1:40" x14ac:dyDescent="0.25">
      <c r="A65" s="2">
        <v>41365</v>
      </c>
      <c r="B65" s="27">
        <f t="shared" si="52"/>
        <v>2013</v>
      </c>
      <c r="C65">
        <v>10812941</v>
      </c>
      <c r="D65">
        <v>3954376</v>
      </c>
      <c r="E65">
        <f t="shared" si="43"/>
        <v>3405931</v>
      </c>
      <c r="F65">
        <v>1899673</v>
      </c>
      <c r="G65">
        <f t="shared" si="44"/>
        <v>1618895</v>
      </c>
      <c r="H65">
        <v>5800192</v>
      </c>
      <c r="I65">
        <f t="shared" si="41"/>
        <v>5141359</v>
      </c>
      <c r="O65">
        <v>13627</v>
      </c>
      <c r="P65">
        <f t="shared" si="45"/>
        <v>13627</v>
      </c>
      <c r="Q65" s="23">
        <v>134410</v>
      </c>
      <c r="R65">
        <f t="shared" si="46"/>
        <v>114682</v>
      </c>
      <c r="S65">
        <v>588.80000000000007</v>
      </c>
      <c r="T65">
        <v>0</v>
      </c>
      <c r="U65">
        <v>82.3</v>
      </c>
      <c r="V65">
        <v>6703.7</v>
      </c>
      <c r="W65">
        <f t="shared" si="47"/>
        <v>30</v>
      </c>
      <c r="X65">
        <v>22</v>
      </c>
      <c r="Y65">
        <f t="shared" si="4"/>
        <v>64</v>
      </c>
      <c r="Z65">
        <f t="shared" ref="Z65:AN65" si="63">Z53</f>
        <v>1</v>
      </c>
      <c r="AA65">
        <f t="shared" si="63"/>
        <v>0</v>
      </c>
      <c r="AB65">
        <f t="shared" si="63"/>
        <v>1</v>
      </c>
      <c r="AC65">
        <f t="shared" si="63"/>
        <v>0</v>
      </c>
      <c r="AD65">
        <f t="shared" si="63"/>
        <v>0</v>
      </c>
      <c r="AE65">
        <f t="shared" si="63"/>
        <v>0</v>
      </c>
      <c r="AF65">
        <f t="shared" si="63"/>
        <v>1</v>
      </c>
      <c r="AG65">
        <f t="shared" si="63"/>
        <v>0</v>
      </c>
      <c r="AH65">
        <f t="shared" si="63"/>
        <v>0</v>
      </c>
      <c r="AI65">
        <f t="shared" si="63"/>
        <v>0</v>
      </c>
      <c r="AJ65">
        <f t="shared" si="63"/>
        <v>0</v>
      </c>
      <c r="AK65">
        <f t="shared" si="63"/>
        <v>0</v>
      </c>
      <c r="AL65">
        <f t="shared" si="63"/>
        <v>0</v>
      </c>
      <c r="AM65">
        <f t="shared" si="63"/>
        <v>0</v>
      </c>
      <c r="AN65">
        <f t="shared" si="63"/>
        <v>0</v>
      </c>
    </row>
    <row r="66" spans="1:40" x14ac:dyDescent="0.25">
      <c r="A66" s="2">
        <v>41395</v>
      </c>
      <c r="B66" s="27">
        <f t="shared" si="52"/>
        <v>2013</v>
      </c>
      <c r="C66">
        <v>9804952</v>
      </c>
      <c r="D66">
        <v>3405931</v>
      </c>
      <c r="E66">
        <f t="shared" si="43"/>
        <v>2887039</v>
      </c>
      <c r="F66">
        <v>1618895</v>
      </c>
      <c r="G66">
        <f t="shared" si="44"/>
        <v>1543767</v>
      </c>
      <c r="H66">
        <v>5141359</v>
      </c>
      <c r="I66">
        <f t="shared" si="41"/>
        <v>4794661</v>
      </c>
      <c r="O66">
        <v>13627</v>
      </c>
      <c r="P66">
        <f t="shared" si="45"/>
        <v>13627</v>
      </c>
      <c r="Q66" s="23">
        <v>114682</v>
      </c>
      <c r="R66">
        <f t="shared" si="46"/>
        <v>99883</v>
      </c>
      <c r="S66">
        <v>277</v>
      </c>
      <c r="T66">
        <v>1.7</v>
      </c>
      <c r="U66">
        <v>83.5</v>
      </c>
      <c r="V66">
        <v>6770.3</v>
      </c>
      <c r="W66">
        <f t="shared" si="47"/>
        <v>31</v>
      </c>
      <c r="X66">
        <v>22</v>
      </c>
      <c r="Y66">
        <f t="shared" si="4"/>
        <v>65</v>
      </c>
      <c r="Z66">
        <f t="shared" ref="Z66:AN66" si="64">Z54</f>
        <v>1</v>
      </c>
      <c r="AA66">
        <f t="shared" si="64"/>
        <v>0</v>
      </c>
      <c r="AB66">
        <f t="shared" si="64"/>
        <v>1</v>
      </c>
      <c r="AC66">
        <f t="shared" si="64"/>
        <v>0</v>
      </c>
      <c r="AD66">
        <f t="shared" si="64"/>
        <v>0</v>
      </c>
      <c r="AE66">
        <f t="shared" si="64"/>
        <v>0</v>
      </c>
      <c r="AF66">
        <f t="shared" si="64"/>
        <v>0</v>
      </c>
      <c r="AG66">
        <f t="shared" si="64"/>
        <v>1</v>
      </c>
      <c r="AH66">
        <f t="shared" si="64"/>
        <v>0</v>
      </c>
      <c r="AI66">
        <f t="shared" si="64"/>
        <v>0</v>
      </c>
      <c r="AJ66">
        <f t="shared" si="64"/>
        <v>0</v>
      </c>
      <c r="AK66">
        <f t="shared" si="64"/>
        <v>0</v>
      </c>
      <c r="AL66">
        <f t="shared" si="64"/>
        <v>0</v>
      </c>
      <c r="AM66">
        <f t="shared" si="64"/>
        <v>0</v>
      </c>
      <c r="AN66">
        <f t="shared" si="64"/>
        <v>0</v>
      </c>
    </row>
    <row r="67" spans="1:40" x14ac:dyDescent="0.25">
      <c r="A67" s="2">
        <v>41426</v>
      </c>
      <c r="B67" s="27">
        <f t="shared" si="52"/>
        <v>2013</v>
      </c>
      <c r="C67">
        <v>9120117</v>
      </c>
      <c r="D67">
        <v>2887039</v>
      </c>
      <c r="E67">
        <f t="shared" si="43"/>
        <v>2801488</v>
      </c>
      <c r="F67">
        <v>1543767</v>
      </c>
      <c r="G67">
        <f t="shared" si="44"/>
        <v>1433535</v>
      </c>
      <c r="H67">
        <v>4794661</v>
      </c>
      <c r="I67">
        <f t="shared" si="41"/>
        <v>4325564</v>
      </c>
      <c r="O67">
        <v>13627</v>
      </c>
      <c r="P67">
        <f t="shared" si="45"/>
        <v>13973</v>
      </c>
      <c r="Q67" s="23">
        <v>99883</v>
      </c>
      <c r="R67">
        <f t="shared" si="46"/>
        <v>93170</v>
      </c>
      <c r="S67">
        <v>133.00000000000003</v>
      </c>
      <c r="T67">
        <v>11.6</v>
      </c>
      <c r="U67">
        <v>83.8</v>
      </c>
      <c r="V67">
        <v>6861.8</v>
      </c>
      <c r="W67">
        <f t="shared" si="47"/>
        <v>30</v>
      </c>
      <c r="X67">
        <v>20</v>
      </c>
      <c r="Y67">
        <f t="shared" ref="Y67:Y97" si="65">Y66+1</f>
        <v>66</v>
      </c>
      <c r="Z67">
        <f t="shared" ref="Z67:AN67" si="66">Z55</f>
        <v>0</v>
      </c>
      <c r="AA67">
        <f t="shared" si="66"/>
        <v>0</v>
      </c>
      <c r="AB67">
        <f t="shared" si="66"/>
        <v>0</v>
      </c>
      <c r="AC67">
        <f t="shared" si="66"/>
        <v>0</v>
      </c>
      <c r="AD67">
        <f t="shared" si="66"/>
        <v>0</v>
      </c>
      <c r="AE67">
        <f t="shared" si="66"/>
        <v>0</v>
      </c>
      <c r="AF67">
        <f t="shared" si="66"/>
        <v>0</v>
      </c>
      <c r="AG67">
        <f t="shared" si="66"/>
        <v>0</v>
      </c>
      <c r="AH67">
        <f t="shared" si="66"/>
        <v>1</v>
      </c>
      <c r="AI67">
        <f t="shared" si="66"/>
        <v>0</v>
      </c>
      <c r="AJ67">
        <f t="shared" si="66"/>
        <v>0</v>
      </c>
      <c r="AK67">
        <f t="shared" si="66"/>
        <v>0</v>
      </c>
      <c r="AL67">
        <f t="shared" si="66"/>
        <v>0</v>
      </c>
      <c r="AM67">
        <f t="shared" si="66"/>
        <v>0</v>
      </c>
      <c r="AN67">
        <f t="shared" si="66"/>
        <v>0</v>
      </c>
    </row>
    <row r="68" spans="1:40" x14ac:dyDescent="0.25">
      <c r="A68" s="2">
        <v>41456</v>
      </c>
      <c r="B68" s="27">
        <f t="shared" si="52"/>
        <v>2013</v>
      </c>
      <c r="C68">
        <v>9789983</v>
      </c>
      <c r="D68">
        <v>2801488</v>
      </c>
      <c r="E68">
        <f t="shared" si="43"/>
        <v>3090147</v>
      </c>
      <c r="F68">
        <v>1433535</v>
      </c>
      <c r="G68">
        <f t="shared" si="44"/>
        <v>1525323</v>
      </c>
      <c r="H68">
        <v>4325564</v>
      </c>
      <c r="I68">
        <f t="shared" si="41"/>
        <v>4538698</v>
      </c>
      <c r="O68">
        <v>13973</v>
      </c>
      <c r="P68">
        <f t="shared" si="45"/>
        <v>13973</v>
      </c>
      <c r="Q68" s="23">
        <v>93170</v>
      </c>
      <c r="R68">
        <f t="shared" si="46"/>
        <v>99077</v>
      </c>
      <c r="S68">
        <v>70.300000000000011</v>
      </c>
      <c r="T68">
        <v>44.20000000000001</v>
      </c>
      <c r="U68">
        <v>83.6</v>
      </c>
      <c r="V68">
        <v>6917.1</v>
      </c>
      <c r="W68">
        <f t="shared" si="47"/>
        <v>31</v>
      </c>
      <c r="X68">
        <v>22</v>
      </c>
      <c r="Y68">
        <f t="shared" si="65"/>
        <v>67</v>
      </c>
      <c r="Z68">
        <f t="shared" ref="Z68:AN68" si="67">Z56</f>
        <v>0</v>
      </c>
      <c r="AA68">
        <f t="shared" si="67"/>
        <v>0</v>
      </c>
      <c r="AB68">
        <f t="shared" si="67"/>
        <v>0</v>
      </c>
      <c r="AC68">
        <f t="shared" si="67"/>
        <v>0</v>
      </c>
      <c r="AD68">
        <f t="shared" si="67"/>
        <v>0</v>
      </c>
      <c r="AE68">
        <f t="shared" si="67"/>
        <v>0</v>
      </c>
      <c r="AF68">
        <f t="shared" si="67"/>
        <v>0</v>
      </c>
      <c r="AG68">
        <f t="shared" si="67"/>
        <v>0</v>
      </c>
      <c r="AH68">
        <f t="shared" si="67"/>
        <v>0</v>
      </c>
      <c r="AI68">
        <f t="shared" si="67"/>
        <v>1</v>
      </c>
      <c r="AJ68">
        <f t="shared" si="67"/>
        <v>0</v>
      </c>
      <c r="AK68">
        <f t="shared" si="67"/>
        <v>0</v>
      </c>
      <c r="AL68">
        <f t="shared" si="67"/>
        <v>0</v>
      </c>
      <c r="AM68">
        <f t="shared" si="67"/>
        <v>0</v>
      </c>
      <c r="AN68">
        <f t="shared" si="67"/>
        <v>0</v>
      </c>
    </row>
    <row r="69" spans="1:40" x14ac:dyDescent="0.25">
      <c r="A69" s="2">
        <v>41487</v>
      </c>
      <c r="B69" s="27">
        <f t="shared" si="52"/>
        <v>2013</v>
      </c>
      <c r="C69">
        <v>9470086</v>
      </c>
      <c r="D69">
        <v>3090147</v>
      </c>
      <c r="E69">
        <f t="shared" si="43"/>
        <v>2957463</v>
      </c>
      <c r="F69">
        <v>1525323</v>
      </c>
      <c r="G69">
        <f t="shared" si="44"/>
        <v>1475606</v>
      </c>
      <c r="H69">
        <v>4538698</v>
      </c>
      <c r="I69">
        <f t="shared" si="41"/>
        <v>4641906</v>
      </c>
      <c r="O69">
        <v>13973</v>
      </c>
      <c r="P69">
        <f t="shared" si="45"/>
        <v>13973</v>
      </c>
      <c r="Q69" s="23">
        <v>99077</v>
      </c>
      <c r="R69">
        <f t="shared" si="46"/>
        <v>110983</v>
      </c>
      <c r="S69">
        <v>72.600000000000009</v>
      </c>
      <c r="T69">
        <v>27.2</v>
      </c>
      <c r="U69">
        <v>83.8</v>
      </c>
      <c r="V69">
        <v>6934.7</v>
      </c>
      <c r="W69">
        <f t="shared" si="47"/>
        <v>31</v>
      </c>
      <c r="X69">
        <v>21</v>
      </c>
      <c r="Y69">
        <f t="shared" si="65"/>
        <v>68</v>
      </c>
      <c r="Z69">
        <f t="shared" ref="Z69:AN69" si="68">Z57</f>
        <v>0</v>
      </c>
      <c r="AA69">
        <f t="shared" si="68"/>
        <v>0</v>
      </c>
      <c r="AB69">
        <f t="shared" si="68"/>
        <v>0</v>
      </c>
      <c r="AC69">
        <f t="shared" si="68"/>
        <v>0</v>
      </c>
      <c r="AD69">
        <f t="shared" si="68"/>
        <v>0</v>
      </c>
      <c r="AE69">
        <f t="shared" si="68"/>
        <v>0</v>
      </c>
      <c r="AF69">
        <f t="shared" si="68"/>
        <v>0</v>
      </c>
      <c r="AG69">
        <f t="shared" si="68"/>
        <v>0</v>
      </c>
      <c r="AH69">
        <f t="shared" si="68"/>
        <v>0</v>
      </c>
      <c r="AI69">
        <f t="shared" si="68"/>
        <v>0</v>
      </c>
      <c r="AJ69">
        <f t="shared" si="68"/>
        <v>1</v>
      </c>
      <c r="AK69">
        <f t="shared" si="68"/>
        <v>0</v>
      </c>
      <c r="AL69">
        <f t="shared" si="68"/>
        <v>0</v>
      </c>
      <c r="AM69">
        <f t="shared" si="68"/>
        <v>0</v>
      </c>
      <c r="AN69">
        <f t="shared" si="68"/>
        <v>0</v>
      </c>
    </row>
    <row r="70" spans="1:40" x14ac:dyDescent="0.25">
      <c r="A70" s="2">
        <v>41518</v>
      </c>
      <c r="B70" s="27">
        <f t="shared" si="52"/>
        <v>2013</v>
      </c>
      <c r="C70">
        <v>9157136</v>
      </c>
      <c r="D70">
        <v>2957463</v>
      </c>
      <c r="E70">
        <f t="shared" si="43"/>
        <v>2771188</v>
      </c>
      <c r="F70">
        <v>1475606</v>
      </c>
      <c r="G70">
        <f t="shared" si="44"/>
        <v>1337007</v>
      </c>
      <c r="H70">
        <v>4641906</v>
      </c>
      <c r="I70">
        <f t="shared" si="41"/>
        <v>4424276</v>
      </c>
      <c r="O70">
        <v>13973</v>
      </c>
      <c r="P70">
        <f t="shared" si="45"/>
        <v>13973</v>
      </c>
      <c r="Q70" s="23">
        <v>110983</v>
      </c>
      <c r="R70">
        <f t="shared" si="46"/>
        <v>122090</v>
      </c>
      <c r="S70">
        <v>198.5</v>
      </c>
      <c r="T70">
        <v>0</v>
      </c>
      <c r="U70">
        <v>83.9</v>
      </c>
      <c r="V70">
        <v>6906.9</v>
      </c>
      <c r="W70">
        <f t="shared" si="47"/>
        <v>30</v>
      </c>
      <c r="X70">
        <v>20</v>
      </c>
      <c r="Y70">
        <f t="shared" si="65"/>
        <v>69</v>
      </c>
      <c r="Z70">
        <f t="shared" ref="Z70:AN70" si="69">Z58</f>
        <v>0</v>
      </c>
      <c r="AA70">
        <f t="shared" si="69"/>
        <v>1</v>
      </c>
      <c r="AB70">
        <f t="shared" si="69"/>
        <v>1</v>
      </c>
      <c r="AC70">
        <f t="shared" si="69"/>
        <v>0</v>
      </c>
      <c r="AD70">
        <f t="shared" si="69"/>
        <v>0</v>
      </c>
      <c r="AE70">
        <f t="shared" si="69"/>
        <v>0</v>
      </c>
      <c r="AF70">
        <f t="shared" si="69"/>
        <v>0</v>
      </c>
      <c r="AG70">
        <f t="shared" si="69"/>
        <v>0</v>
      </c>
      <c r="AH70">
        <f t="shared" si="69"/>
        <v>0</v>
      </c>
      <c r="AI70">
        <f t="shared" si="69"/>
        <v>0</v>
      </c>
      <c r="AJ70">
        <f t="shared" si="69"/>
        <v>0</v>
      </c>
      <c r="AK70">
        <f t="shared" si="69"/>
        <v>1</v>
      </c>
      <c r="AL70">
        <f t="shared" si="69"/>
        <v>0</v>
      </c>
      <c r="AM70">
        <f t="shared" si="69"/>
        <v>0</v>
      </c>
      <c r="AN70">
        <f t="shared" si="69"/>
        <v>0</v>
      </c>
    </row>
    <row r="71" spans="1:40" x14ac:dyDescent="0.25">
      <c r="A71" s="2">
        <v>41548</v>
      </c>
      <c r="B71" s="27">
        <f t="shared" si="52"/>
        <v>2013</v>
      </c>
      <c r="C71">
        <v>9877605</v>
      </c>
      <c r="D71">
        <v>2771188</v>
      </c>
      <c r="E71">
        <f t="shared" si="43"/>
        <v>3192880</v>
      </c>
      <c r="F71">
        <v>1337007</v>
      </c>
      <c r="G71">
        <f t="shared" si="44"/>
        <v>1521325</v>
      </c>
      <c r="H71">
        <v>4424276</v>
      </c>
      <c r="I71">
        <f t="shared" si="41"/>
        <v>4576672</v>
      </c>
      <c r="O71">
        <v>13973</v>
      </c>
      <c r="P71">
        <f t="shared" si="45"/>
        <v>13973</v>
      </c>
      <c r="Q71" s="23">
        <v>122090</v>
      </c>
      <c r="R71">
        <f t="shared" si="46"/>
        <v>143379</v>
      </c>
      <c r="S71">
        <v>387.8</v>
      </c>
      <c r="T71">
        <v>0</v>
      </c>
      <c r="U71">
        <v>84.4</v>
      </c>
      <c r="V71">
        <v>6889</v>
      </c>
      <c r="W71">
        <f t="shared" si="47"/>
        <v>31</v>
      </c>
      <c r="X71">
        <v>22</v>
      </c>
      <c r="Y71">
        <f t="shared" si="65"/>
        <v>70</v>
      </c>
      <c r="Z71">
        <f t="shared" ref="Z71:AN71" si="70">Z59</f>
        <v>0</v>
      </c>
      <c r="AA71">
        <f t="shared" si="70"/>
        <v>1</v>
      </c>
      <c r="AB71">
        <f t="shared" si="70"/>
        <v>1</v>
      </c>
      <c r="AC71">
        <f t="shared" si="70"/>
        <v>0</v>
      </c>
      <c r="AD71">
        <f t="shared" si="70"/>
        <v>0</v>
      </c>
      <c r="AE71">
        <f t="shared" si="70"/>
        <v>0</v>
      </c>
      <c r="AF71">
        <f t="shared" si="70"/>
        <v>0</v>
      </c>
      <c r="AG71">
        <f t="shared" si="70"/>
        <v>0</v>
      </c>
      <c r="AH71">
        <f t="shared" si="70"/>
        <v>0</v>
      </c>
      <c r="AI71">
        <f t="shared" si="70"/>
        <v>0</v>
      </c>
      <c r="AJ71">
        <f t="shared" si="70"/>
        <v>0</v>
      </c>
      <c r="AK71">
        <f t="shared" si="70"/>
        <v>0</v>
      </c>
      <c r="AL71">
        <f t="shared" si="70"/>
        <v>1</v>
      </c>
      <c r="AM71">
        <f t="shared" si="70"/>
        <v>0</v>
      </c>
      <c r="AN71">
        <f t="shared" si="70"/>
        <v>0</v>
      </c>
    </row>
    <row r="72" spans="1:40" x14ac:dyDescent="0.25">
      <c r="A72" s="2">
        <v>41579</v>
      </c>
      <c r="B72" s="27">
        <f t="shared" si="52"/>
        <v>2013</v>
      </c>
      <c r="C72">
        <v>11656496</v>
      </c>
      <c r="D72">
        <v>3192880</v>
      </c>
      <c r="E72">
        <f t="shared" si="43"/>
        <v>3811621</v>
      </c>
      <c r="F72">
        <v>1521325</v>
      </c>
      <c r="G72">
        <f t="shared" si="44"/>
        <v>1758585</v>
      </c>
      <c r="H72">
        <v>4576672</v>
      </c>
      <c r="I72">
        <f t="shared" si="41"/>
        <v>5464576</v>
      </c>
      <c r="O72">
        <v>13973</v>
      </c>
      <c r="P72">
        <f t="shared" si="45"/>
        <v>13973</v>
      </c>
      <c r="Q72" s="23">
        <v>143379</v>
      </c>
      <c r="R72">
        <f t="shared" si="46"/>
        <v>151877</v>
      </c>
      <c r="S72">
        <v>675.39999999999986</v>
      </c>
      <c r="T72">
        <v>0</v>
      </c>
      <c r="U72">
        <v>84.4</v>
      </c>
      <c r="V72">
        <v>6863.8</v>
      </c>
      <c r="W72">
        <f t="shared" si="47"/>
        <v>30</v>
      </c>
      <c r="X72">
        <v>21</v>
      </c>
      <c r="Y72">
        <f t="shared" si="65"/>
        <v>71</v>
      </c>
      <c r="Z72">
        <f t="shared" ref="Z72:AN72" si="71">Z60</f>
        <v>0</v>
      </c>
      <c r="AA72">
        <f t="shared" si="71"/>
        <v>1</v>
      </c>
      <c r="AB72">
        <f t="shared" si="71"/>
        <v>1</v>
      </c>
      <c r="AC72">
        <f t="shared" si="71"/>
        <v>0</v>
      </c>
      <c r="AD72">
        <f t="shared" si="71"/>
        <v>0</v>
      </c>
      <c r="AE72">
        <f t="shared" si="71"/>
        <v>0</v>
      </c>
      <c r="AF72">
        <f t="shared" si="71"/>
        <v>0</v>
      </c>
      <c r="AG72">
        <f t="shared" si="71"/>
        <v>0</v>
      </c>
      <c r="AH72">
        <f t="shared" si="71"/>
        <v>0</v>
      </c>
      <c r="AI72">
        <f t="shared" si="71"/>
        <v>0</v>
      </c>
      <c r="AJ72">
        <f t="shared" si="71"/>
        <v>0</v>
      </c>
      <c r="AK72">
        <f t="shared" si="71"/>
        <v>0</v>
      </c>
      <c r="AL72">
        <f t="shared" si="71"/>
        <v>0</v>
      </c>
      <c r="AM72">
        <f t="shared" si="71"/>
        <v>1</v>
      </c>
      <c r="AN72">
        <f t="shared" si="71"/>
        <v>0</v>
      </c>
    </row>
    <row r="73" spans="1:40" x14ac:dyDescent="0.25">
      <c r="A73" s="2">
        <v>41609</v>
      </c>
      <c r="B73" s="27">
        <f t="shared" si="52"/>
        <v>2013</v>
      </c>
      <c r="C73">
        <v>13726034</v>
      </c>
      <c r="D73">
        <v>3811621</v>
      </c>
      <c r="E73">
        <f t="shared" si="43"/>
        <v>5178825</v>
      </c>
      <c r="F73">
        <v>1758585</v>
      </c>
      <c r="G73">
        <f t="shared" si="44"/>
        <v>2178337</v>
      </c>
      <c r="H73">
        <v>5464576</v>
      </c>
      <c r="I73">
        <f t="shared" si="41"/>
        <v>6084325</v>
      </c>
      <c r="O73">
        <v>13973</v>
      </c>
      <c r="P73">
        <f t="shared" si="45"/>
        <v>13973</v>
      </c>
      <c r="Q73" s="23">
        <v>151877</v>
      </c>
      <c r="R73">
        <f t="shared" si="46"/>
        <v>164857</v>
      </c>
      <c r="S73">
        <v>1126.7</v>
      </c>
      <c r="T73">
        <v>0</v>
      </c>
      <c r="U73">
        <v>84.2</v>
      </c>
      <c r="V73">
        <v>6849.3</v>
      </c>
      <c r="W73">
        <f t="shared" si="47"/>
        <v>31</v>
      </c>
      <c r="X73">
        <v>20</v>
      </c>
      <c r="Y73">
        <f t="shared" si="65"/>
        <v>72</v>
      </c>
      <c r="Z73">
        <f t="shared" ref="Z73:AN73" si="72">Z61</f>
        <v>0</v>
      </c>
      <c r="AA73">
        <f t="shared" si="72"/>
        <v>0</v>
      </c>
      <c r="AB73">
        <f t="shared" si="72"/>
        <v>0</v>
      </c>
      <c r="AC73">
        <f t="shared" si="72"/>
        <v>0</v>
      </c>
      <c r="AD73">
        <f t="shared" si="72"/>
        <v>0</v>
      </c>
      <c r="AE73">
        <f t="shared" si="72"/>
        <v>0</v>
      </c>
      <c r="AF73">
        <f t="shared" si="72"/>
        <v>0</v>
      </c>
      <c r="AG73">
        <f t="shared" si="72"/>
        <v>0</v>
      </c>
      <c r="AH73">
        <f t="shared" si="72"/>
        <v>0</v>
      </c>
      <c r="AI73">
        <f t="shared" si="72"/>
        <v>0</v>
      </c>
      <c r="AJ73">
        <f t="shared" si="72"/>
        <v>0</v>
      </c>
      <c r="AK73">
        <f t="shared" si="72"/>
        <v>0</v>
      </c>
      <c r="AL73">
        <f t="shared" si="72"/>
        <v>0</v>
      </c>
      <c r="AM73">
        <f t="shared" si="72"/>
        <v>0</v>
      </c>
      <c r="AN73">
        <f t="shared" si="72"/>
        <v>1</v>
      </c>
    </row>
    <row r="74" spans="1:40" x14ac:dyDescent="0.25">
      <c r="A74" s="2">
        <v>41640</v>
      </c>
      <c r="B74" s="27">
        <f t="shared" si="52"/>
        <v>2014</v>
      </c>
      <c r="C74">
        <v>13933539</v>
      </c>
      <c r="D74">
        <v>5178825</v>
      </c>
      <c r="E74">
        <f t="shared" si="43"/>
        <v>5237206</v>
      </c>
      <c r="F74">
        <v>2178337</v>
      </c>
      <c r="G74">
        <f t="shared" si="44"/>
        <v>2212638</v>
      </c>
      <c r="H74">
        <v>6084325</v>
      </c>
      <c r="I74">
        <f t="shared" si="41"/>
        <v>5461982</v>
      </c>
      <c r="J74" s="149">
        <v>85608.599717114572</v>
      </c>
      <c r="K74" s="149"/>
      <c r="L74" s="149">
        <v>744045.60113154177</v>
      </c>
      <c r="M74" s="149">
        <v>658437.00141442718</v>
      </c>
      <c r="N74" s="149">
        <f>I74+M74</f>
        <v>6120419.0014144275</v>
      </c>
      <c r="O74">
        <v>13973</v>
      </c>
      <c r="P74">
        <f t="shared" si="45"/>
        <v>13973</v>
      </c>
      <c r="Q74" s="23">
        <v>164857</v>
      </c>
      <c r="R74">
        <f t="shared" si="46"/>
        <v>159214</v>
      </c>
      <c r="S74">
        <v>1153.5999999999999</v>
      </c>
      <c r="T74">
        <v>0</v>
      </c>
      <c r="U74">
        <v>83.4</v>
      </c>
      <c r="V74">
        <v>6806.1</v>
      </c>
      <c r="W74">
        <f t="shared" si="47"/>
        <v>31</v>
      </c>
      <c r="X74">
        <v>22</v>
      </c>
      <c r="Y74">
        <f t="shared" si="65"/>
        <v>73</v>
      </c>
      <c r="Z74">
        <f t="shared" ref="Z74:AN74" si="73">Z62</f>
        <v>0</v>
      </c>
      <c r="AA74">
        <f t="shared" si="73"/>
        <v>0</v>
      </c>
      <c r="AB74">
        <f t="shared" si="73"/>
        <v>0</v>
      </c>
      <c r="AC74">
        <f t="shared" si="73"/>
        <v>1</v>
      </c>
      <c r="AD74">
        <f t="shared" si="73"/>
        <v>0</v>
      </c>
      <c r="AE74">
        <f t="shared" si="73"/>
        <v>0</v>
      </c>
      <c r="AF74">
        <f t="shared" si="73"/>
        <v>0</v>
      </c>
      <c r="AG74">
        <f t="shared" si="73"/>
        <v>0</v>
      </c>
      <c r="AH74">
        <f t="shared" si="73"/>
        <v>0</v>
      </c>
      <c r="AI74">
        <f t="shared" si="73"/>
        <v>0</v>
      </c>
      <c r="AJ74">
        <f t="shared" si="73"/>
        <v>0</v>
      </c>
      <c r="AK74">
        <f t="shared" si="73"/>
        <v>0</v>
      </c>
      <c r="AL74">
        <f t="shared" si="73"/>
        <v>0</v>
      </c>
      <c r="AM74">
        <f t="shared" si="73"/>
        <v>0</v>
      </c>
      <c r="AN74">
        <f t="shared" si="73"/>
        <v>0</v>
      </c>
    </row>
    <row r="75" spans="1:40" x14ac:dyDescent="0.25">
      <c r="A75" s="2">
        <v>41671</v>
      </c>
      <c r="B75" s="27">
        <f t="shared" si="52"/>
        <v>2014</v>
      </c>
      <c r="C75">
        <v>11803309</v>
      </c>
      <c r="D75">
        <v>5237206</v>
      </c>
      <c r="E75">
        <f t="shared" si="43"/>
        <v>4198043</v>
      </c>
      <c r="F75">
        <v>2212638</v>
      </c>
      <c r="G75">
        <f t="shared" si="44"/>
        <v>1904100</v>
      </c>
      <c r="H75">
        <v>5461982</v>
      </c>
      <c r="I75">
        <f t="shared" si="41"/>
        <v>5173901</v>
      </c>
      <c r="J75" s="149">
        <v>74235.596416784538</v>
      </c>
      <c r="K75" s="149"/>
      <c r="L75" s="149">
        <v>765620.99952852423</v>
      </c>
      <c r="M75" s="149">
        <v>691385.40311173967</v>
      </c>
      <c r="N75" s="149">
        <f t="shared" ref="N75:N97" si="74">I75+M75</f>
        <v>5865286.40311174</v>
      </c>
      <c r="O75">
        <v>13973</v>
      </c>
      <c r="P75">
        <f t="shared" si="45"/>
        <v>13316</v>
      </c>
      <c r="Q75" s="23">
        <v>159214</v>
      </c>
      <c r="R75">
        <f t="shared" si="46"/>
        <v>132404</v>
      </c>
      <c r="S75">
        <v>962.40000000000009</v>
      </c>
      <c r="T75">
        <v>0</v>
      </c>
      <c r="U75">
        <v>82.3</v>
      </c>
      <c r="V75">
        <v>6772.3</v>
      </c>
      <c r="W75">
        <f t="shared" si="47"/>
        <v>28</v>
      </c>
      <c r="X75">
        <v>19</v>
      </c>
      <c r="Y75">
        <f t="shared" si="65"/>
        <v>74</v>
      </c>
      <c r="Z75">
        <f t="shared" ref="Z75:AN75" si="75">Z63</f>
        <v>0</v>
      </c>
      <c r="AA75">
        <f t="shared" si="75"/>
        <v>0</v>
      </c>
      <c r="AB75">
        <f t="shared" si="75"/>
        <v>0</v>
      </c>
      <c r="AC75">
        <f t="shared" si="75"/>
        <v>0</v>
      </c>
      <c r="AD75">
        <f t="shared" si="75"/>
        <v>1</v>
      </c>
      <c r="AE75">
        <f t="shared" si="75"/>
        <v>0</v>
      </c>
      <c r="AF75">
        <f t="shared" si="75"/>
        <v>0</v>
      </c>
      <c r="AG75">
        <f t="shared" si="75"/>
        <v>0</v>
      </c>
      <c r="AH75">
        <f t="shared" si="75"/>
        <v>0</v>
      </c>
      <c r="AI75">
        <f t="shared" si="75"/>
        <v>0</v>
      </c>
      <c r="AJ75">
        <f t="shared" si="75"/>
        <v>0</v>
      </c>
      <c r="AK75">
        <f t="shared" si="75"/>
        <v>0</v>
      </c>
      <c r="AL75">
        <f t="shared" si="75"/>
        <v>0</v>
      </c>
      <c r="AM75">
        <f t="shared" si="75"/>
        <v>0</v>
      </c>
      <c r="AN75">
        <f t="shared" si="75"/>
        <v>0</v>
      </c>
    </row>
    <row r="76" spans="1:40" x14ac:dyDescent="0.25">
      <c r="A76" s="2">
        <v>41699</v>
      </c>
      <c r="B76" s="27">
        <f t="shared" si="52"/>
        <v>2014</v>
      </c>
      <c r="C76">
        <v>12143444</v>
      </c>
      <c r="D76">
        <v>4198043</v>
      </c>
      <c r="E76">
        <f t="shared" si="43"/>
        <v>4273769</v>
      </c>
      <c r="F76">
        <v>1904100</v>
      </c>
      <c r="G76">
        <f t="shared" si="44"/>
        <v>1945743</v>
      </c>
      <c r="H76">
        <v>5173901</v>
      </c>
      <c r="I76">
        <f t="shared" si="41"/>
        <v>5060386</v>
      </c>
      <c r="J76" s="149">
        <v>76399.198491277712</v>
      </c>
      <c r="K76" s="149"/>
      <c r="L76" s="149">
        <v>844398.00094295142</v>
      </c>
      <c r="M76" s="149">
        <v>767998.80245167366</v>
      </c>
      <c r="N76" s="149">
        <f t="shared" si="74"/>
        <v>5828384.8024516739</v>
      </c>
      <c r="O76">
        <v>13316</v>
      </c>
      <c r="P76">
        <f t="shared" si="45"/>
        <v>13316</v>
      </c>
      <c r="Q76" s="23">
        <v>132404</v>
      </c>
      <c r="R76">
        <f t="shared" si="46"/>
        <v>134418</v>
      </c>
      <c r="S76">
        <v>992.60000000000014</v>
      </c>
      <c r="T76">
        <v>0</v>
      </c>
      <c r="U76">
        <v>81.099999999999994</v>
      </c>
      <c r="V76">
        <v>6751.3</v>
      </c>
      <c r="W76">
        <f t="shared" si="47"/>
        <v>31</v>
      </c>
      <c r="X76">
        <v>21</v>
      </c>
      <c r="Y76">
        <f t="shared" si="65"/>
        <v>75</v>
      </c>
      <c r="Z76">
        <f t="shared" ref="Z76:AN76" si="76">Z64</f>
        <v>1</v>
      </c>
      <c r="AA76">
        <f t="shared" si="76"/>
        <v>0</v>
      </c>
      <c r="AB76">
        <f t="shared" si="76"/>
        <v>1</v>
      </c>
      <c r="AC76">
        <f t="shared" si="76"/>
        <v>0</v>
      </c>
      <c r="AD76">
        <f t="shared" si="76"/>
        <v>0</v>
      </c>
      <c r="AE76">
        <f t="shared" si="76"/>
        <v>1</v>
      </c>
      <c r="AF76">
        <f t="shared" si="76"/>
        <v>0</v>
      </c>
      <c r="AG76">
        <f t="shared" si="76"/>
        <v>0</v>
      </c>
      <c r="AH76">
        <f t="shared" si="76"/>
        <v>0</v>
      </c>
      <c r="AI76">
        <f t="shared" si="76"/>
        <v>0</v>
      </c>
      <c r="AJ76">
        <f t="shared" si="76"/>
        <v>0</v>
      </c>
      <c r="AK76">
        <f t="shared" si="76"/>
        <v>0</v>
      </c>
      <c r="AL76">
        <f t="shared" si="76"/>
        <v>0</v>
      </c>
      <c r="AM76">
        <f t="shared" si="76"/>
        <v>0</v>
      </c>
      <c r="AN76">
        <f t="shared" si="76"/>
        <v>0</v>
      </c>
    </row>
    <row r="77" spans="1:40" x14ac:dyDescent="0.25">
      <c r="A77" s="2">
        <v>41730</v>
      </c>
      <c r="B77" s="27">
        <f t="shared" si="52"/>
        <v>2014</v>
      </c>
      <c r="C77">
        <v>9913240</v>
      </c>
      <c r="D77">
        <v>4273769</v>
      </c>
      <c r="E77">
        <f t="shared" si="43"/>
        <v>3307865</v>
      </c>
      <c r="F77">
        <v>1945743</v>
      </c>
      <c r="G77">
        <f t="shared" si="44"/>
        <v>1571630</v>
      </c>
      <c r="H77">
        <v>5060386</v>
      </c>
      <c r="I77">
        <f t="shared" si="41"/>
        <v>4468693</v>
      </c>
      <c r="J77" s="149">
        <v>64667.392739273928</v>
      </c>
      <c r="K77" s="149"/>
      <c r="L77" s="149">
        <v>831233.399339934</v>
      </c>
      <c r="M77" s="149">
        <v>766566.00660066004</v>
      </c>
      <c r="N77" s="149">
        <f t="shared" si="74"/>
        <v>5235259.0066006603</v>
      </c>
      <c r="O77">
        <v>13316</v>
      </c>
      <c r="P77">
        <f t="shared" si="45"/>
        <v>13316</v>
      </c>
      <c r="Q77" s="23">
        <v>134418</v>
      </c>
      <c r="R77">
        <f t="shared" si="46"/>
        <v>113550</v>
      </c>
      <c r="S77">
        <v>571.79999999999984</v>
      </c>
      <c r="T77">
        <v>0</v>
      </c>
      <c r="U77">
        <v>80.900000000000006</v>
      </c>
      <c r="V77">
        <v>6785</v>
      </c>
      <c r="W77">
        <f t="shared" si="47"/>
        <v>30</v>
      </c>
      <c r="X77">
        <v>20</v>
      </c>
      <c r="Y77">
        <f t="shared" si="65"/>
        <v>76</v>
      </c>
      <c r="Z77">
        <f t="shared" ref="Z77:AN77" si="77">Z65</f>
        <v>1</v>
      </c>
      <c r="AA77">
        <f t="shared" si="77"/>
        <v>0</v>
      </c>
      <c r="AB77">
        <f t="shared" si="77"/>
        <v>1</v>
      </c>
      <c r="AC77">
        <f t="shared" si="77"/>
        <v>0</v>
      </c>
      <c r="AD77">
        <f t="shared" si="77"/>
        <v>0</v>
      </c>
      <c r="AE77">
        <f t="shared" si="77"/>
        <v>0</v>
      </c>
      <c r="AF77">
        <f t="shared" si="77"/>
        <v>1</v>
      </c>
      <c r="AG77">
        <f t="shared" si="77"/>
        <v>0</v>
      </c>
      <c r="AH77">
        <f t="shared" si="77"/>
        <v>0</v>
      </c>
      <c r="AI77">
        <f t="shared" si="77"/>
        <v>0</v>
      </c>
      <c r="AJ77">
        <f t="shared" si="77"/>
        <v>0</v>
      </c>
      <c r="AK77">
        <f t="shared" si="77"/>
        <v>0</v>
      </c>
      <c r="AL77">
        <f t="shared" si="77"/>
        <v>0</v>
      </c>
      <c r="AM77">
        <f t="shared" si="77"/>
        <v>0</v>
      </c>
      <c r="AN77">
        <f t="shared" si="77"/>
        <v>0</v>
      </c>
    </row>
    <row r="78" spans="1:40" x14ac:dyDescent="0.25">
      <c r="A78" s="2">
        <v>41760</v>
      </c>
      <c r="B78" s="27">
        <f t="shared" si="52"/>
        <v>2014</v>
      </c>
      <c r="C78">
        <v>9005969</v>
      </c>
      <c r="D78">
        <v>3307865</v>
      </c>
      <c r="E78">
        <f t="shared" si="43"/>
        <v>2901792</v>
      </c>
      <c r="F78">
        <v>1571630</v>
      </c>
      <c r="G78">
        <f t="shared" si="44"/>
        <v>1495774</v>
      </c>
      <c r="H78">
        <v>4468693</v>
      </c>
      <c r="I78">
        <f t="shared" si="41"/>
        <v>4169632</v>
      </c>
      <c r="J78" s="149">
        <v>26598.604431871758</v>
      </c>
      <c r="K78" s="149"/>
      <c r="L78" s="149">
        <v>795415.80386610085</v>
      </c>
      <c r="M78" s="149">
        <v>768817.19943422906</v>
      </c>
      <c r="N78" s="149">
        <f t="shared" si="74"/>
        <v>4938449.1994342292</v>
      </c>
      <c r="O78">
        <v>13316</v>
      </c>
      <c r="P78">
        <f t="shared" si="45"/>
        <v>13316</v>
      </c>
      <c r="Q78" s="23">
        <v>113550</v>
      </c>
      <c r="R78">
        <f t="shared" si="46"/>
        <v>102690</v>
      </c>
      <c r="S78">
        <v>266.59999999999997</v>
      </c>
      <c r="T78">
        <v>2.2000000000000002</v>
      </c>
      <c r="U78">
        <v>81.5</v>
      </c>
      <c r="V78">
        <v>6842.6</v>
      </c>
      <c r="W78">
        <f t="shared" si="47"/>
        <v>31</v>
      </c>
      <c r="X78">
        <v>22</v>
      </c>
      <c r="Y78">
        <f t="shared" si="65"/>
        <v>77</v>
      </c>
      <c r="Z78">
        <f t="shared" ref="Z78:AN78" si="78">Z66</f>
        <v>1</v>
      </c>
      <c r="AA78">
        <f t="shared" si="78"/>
        <v>0</v>
      </c>
      <c r="AB78">
        <f t="shared" si="78"/>
        <v>1</v>
      </c>
      <c r="AC78">
        <f t="shared" si="78"/>
        <v>0</v>
      </c>
      <c r="AD78">
        <f t="shared" si="78"/>
        <v>0</v>
      </c>
      <c r="AE78">
        <f t="shared" si="78"/>
        <v>0</v>
      </c>
      <c r="AF78">
        <f t="shared" si="78"/>
        <v>0</v>
      </c>
      <c r="AG78">
        <f t="shared" si="78"/>
        <v>1</v>
      </c>
      <c r="AH78">
        <f t="shared" si="78"/>
        <v>0</v>
      </c>
      <c r="AI78">
        <f t="shared" si="78"/>
        <v>0</v>
      </c>
      <c r="AJ78">
        <f t="shared" si="78"/>
        <v>0</v>
      </c>
      <c r="AK78">
        <f t="shared" si="78"/>
        <v>0</v>
      </c>
      <c r="AL78">
        <f t="shared" si="78"/>
        <v>0</v>
      </c>
      <c r="AM78">
        <f t="shared" si="78"/>
        <v>0</v>
      </c>
      <c r="AN78">
        <f t="shared" si="78"/>
        <v>0</v>
      </c>
    </row>
    <row r="79" spans="1:40" x14ac:dyDescent="0.25">
      <c r="A79" s="2">
        <v>41791</v>
      </c>
      <c r="B79" s="27">
        <f t="shared" si="52"/>
        <v>2014</v>
      </c>
      <c r="C79">
        <v>8610908</v>
      </c>
      <c r="D79">
        <v>2901792</v>
      </c>
      <c r="E79">
        <f t="shared" si="43"/>
        <v>2782134</v>
      </c>
      <c r="F79">
        <v>1495774</v>
      </c>
      <c r="G79">
        <f t="shared" si="44"/>
        <v>1430675</v>
      </c>
      <c r="H79">
        <v>4169632</v>
      </c>
      <c r="I79">
        <f t="shared" si="41"/>
        <v>3956456</v>
      </c>
      <c r="J79" s="149">
        <v>54593.993399339932</v>
      </c>
      <c r="K79" s="149"/>
      <c r="L79" s="149">
        <v>684305.99717114575</v>
      </c>
      <c r="M79" s="149">
        <v>629712.00377180579</v>
      </c>
      <c r="N79" s="149">
        <f t="shared" si="74"/>
        <v>4586168.0037718061</v>
      </c>
      <c r="O79">
        <v>13316</v>
      </c>
      <c r="P79">
        <f t="shared" si="45"/>
        <v>13316</v>
      </c>
      <c r="Q79" s="23">
        <v>102690</v>
      </c>
      <c r="R79">
        <f t="shared" si="46"/>
        <v>92109</v>
      </c>
      <c r="S79">
        <v>90.500000000000028</v>
      </c>
      <c r="T79">
        <v>21.3</v>
      </c>
      <c r="U79">
        <v>82.6</v>
      </c>
      <c r="V79">
        <v>6912.9</v>
      </c>
      <c r="W79">
        <f t="shared" si="47"/>
        <v>30</v>
      </c>
      <c r="X79">
        <v>21</v>
      </c>
      <c r="Y79">
        <f t="shared" si="65"/>
        <v>78</v>
      </c>
      <c r="Z79">
        <f t="shared" ref="Z79:AN79" si="79">Z67</f>
        <v>0</v>
      </c>
      <c r="AA79">
        <f t="shared" si="79"/>
        <v>0</v>
      </c>
      <c r="AB79">
        <f t="shared" si="79"/>
        <v>0</v>
      </c>
      <c r="AC79">
        <f t="shared" si="79"/>
        <v>0</v>
      </c>
      <c r="AD79">
        <f t="shared" si="79"/>
        <v>0</v>
      </c>
      <c r="AE79">
        <f t="shared" si="79"/>
        <v>0</v>
      </c>
      <c r="AF79">
        <f t="shared" si="79"/>
        <v>0</v>
      </c>
      <c r="AG79">
        <f t="shared" si="79"/>
        <v>0</v>
      </c>
      <c r="AH79">
        <f t="shared" si="79"/>
        <v>1</v>
      </c>
      <c r="AI79">
        <f t="shared" si="79"/>
        <v>0</v>
      </c>
      <c r="AJ79">
        <f t="shared" si="79"/>
        <v>0</v>
      </c>
      <c r="AK79">
        <f t="shared" si="79"/>
        <v>0</v>
      </c>
      <c r="AL79">
        <f t="shared" si="79"/>
        <v>0</v>
      </c>
      <c r="AM79">
        <f t="shared" si="79"/>
        <v>0</v>
      </c>
      <c r="AN79">
        <f t="shared" si="79"/>
        <v>0</v>
      </c>
    </row>
    <row r="80" spans="1:40" x14ac:dyDescent="0.25">
      <c r="A80" s="2">
        <v>41821</v>
      </c>
      <c r="B80" s="27">
        <f t="shared" si="52"/>
        <v>2014</v>
      </c>
      <c r="C80">
        <v>8716471</v>
      </c>
      <c r="D80">
        <v>2782134</v>
      </c>
      <c r="E80">
        <f t="shared" si="43"/>
        <v>2832126</v>
      </c>
      <c r="F80">
        <v>1430675</v>
      </c>
      <c r="G80">
        <f t="shared" si="44"/>
        <v>1461226</v>
      </c>
      <c r="H80">
        <v>3956456</v>
      </c>
      <c r="I80">
        <f t="shared" si="41"/>
        <v>3985502</v>
      </c>
      <c r="J80" s="149">
        <v>28353.597359735973</v>
      </c>
      <c r="K80" s="149"/>
      <c r="L80" s="149">
        <v>701518.80245167366</v>
      </c>
      <c r="M80" s="149">
        <v>673165.20509193768</v>
      </c>
      <c r="N80" s="149">
        <f t="shared" si="74"/>
        <v>4658667.2050919374</v>
      </c>
      <c r="O80">
        <v>13316</v>
      </c>
      <c r="P80">
        <f t="shared" si="45"/>
        <v>13316</v>
      </c>
      <c r="Q80" s="23">
        <v>92109</v>
      </c>
      <c r="R80">
        <f t="shared" si="46"/>
        <v>98429</v>
      </c>
      <c r="S80">
        <v>81.8</v>
      </c>
      <c r="T80">
        <v>14.9</v>
      </c>
      <c r="U80">
        <v>83.6</v>
      </c>
      <c r="V80">
        <v>6957.8</v>
      </c>
      <c r="W80">
        <f t="shared" si="47"/>
        <v>31</v>
      </c>
      <c r="X80">
        <v>22</v>
      </c>
      <c r="Y80">
        <f t="shared" si="65"/>
        <v>79</v>
      </c>
      <c r="Z80">
        <f t="shared" ref="Z80:AN80" si="80">Z68</f>
        <v>0</v>
      </c>
      <c r="AA80">
        <f t="shared" si="80"/>
        <v>0</v>
      </c>
      <c r="AB80">
        <f t="shared" si="80"/>
        <v>0</v>
      </c>
      <c r="AC80">
        <f t="shared" si="80"/>
        <v>0</v>
      </c>
      <c r="AD80">
        <f t="shared" si="80"/>
        <v>0</v>
      </c>
      <c r="AE80">
        <f t="shared" si="80"/>
        <v>0</v>
      </c>
      <c r="AF80">
        <f t="shared" si="80"/>
        <v>0</v>
      </c>
      <c r="AG80">
        <f t="shared" si="80"/>
        <v>0</v>
      </c>
      <c r="AH80">
        <f t="shared" si="80"/>
        <v>0</v>
      </c>
      <c r="AI80">
        <f t="shared" si="80"/>
        <v>1</v>
      </c>
      <c r="AJ80">
        <f t="shared" si="80"/>
        <v>0</v>
      </c>
      <c r="AK80">
        <f t="shared" si="80"/>
        <v>0</v>
      </c>
      <c r="AL80">
        <f t="shared" si="80"/>
        <v>0</v>
      </c>
      <c r="AM80">
        <f t="shared" si="80"/>
        <v>0</v>
      </c>
      <c r="AN80">
        <f t="shared" si="80"/>
        <v>0</v>
      </c>
    </row>
    <row r="81" spans="1:40" x14ac:dyDescent="0.25">
      <c r="A81" s="2">
        <v>41852</v>
      </c>
      <c r="B81" s="27">
        <f t="shared" si="52"/>
        <v>2014</v>
      </c>
      <c r="C81">
        <v>8618967</v>
      </c>
      <c r="D81">
        <v>2832126</v>
      </c>
      <c r="E81">
        <f t="shared" si="43"/>
        <v>2848058</v>
      </c>
      <c r="F81">
        <v>1461226</v>
      </c>
      <c r="G81">
        <f t="shared" si="44"/>
        <v>1409726</v>
      </c>
      <c r="H81">
        <v>3985502</v>
      </c>
      <c r="I81">
        <f t="shared" si="41"/>
        <v>3887114</v>
      </c>
      <c r="J81" s="149">
        <v>51396.595945308814</v>
      </c>
      <c r="K81" s="149"/>
      <c r="L81" s="149">
        <v>739486.79867986799</v>
      </c>
      <c r="M81" s="149">
        <v>688090.20273455919</v>
      </c>
      <c r="N81" s="149">
        <f t="shared" si="74"/>
        <v>4575204.2027345588</v>
      </c>
      <c r="O81">
        <v>13316</v>
      </c>
      <c r="P81">
        <f t="shared" si="45"/>
        <v>13316</v>
      </c>
      <c r="Q81" s="23">
        <v>98429</v>
      </c>
      <c r="R81">
        <f t="shared" si="46"/>
        <v>96630</v>
      </c>
      <c r="S81">
        <v>96.699999999999989</v>
      </c>
      <c r="T81">
        <v>15.4</v>
      </c>
      <c r="U81">
        <v>83.9</v>
      </c>
      <c r="V81">
        <v>6969.7</v>
      </c>
      <c r="W81">
        <f t="shared" si="47"/>
        <v>31</v>
      </c>
      <c r="X81">
        <v>20</v>
      </c>
      <c r="Y81">
        <f t="shared" si="65"/>
        <v>80</v>
      </c>
      <c r="Z81">
        <f t="shared" ref="Z81:AN81" si="81">Z69</f>
        <v>0</v>
      </c>
      <c r="AA81">
        <f t="shared" si="81"/>
        <v>0</v>
      </c>
      <c r="AB81">
        <f t="shared" si="81"/>
        <v>0</v>
      </c>
      <c r="AC81">
        <f t="shared" si="81"/>
        <v>0</v>
      </c>
      <c r="AD81">
        <f t="shared" si="81"/>
        <v>0</v>
      </c>
      <c r="AE81">
        <f t="shared" si="81"/>
        <v>0</v>
      </c>
      <c r="AF81">
        <f t="shared" si="81"/>
        <v>0</v>
      </c>
      <c r="AG81">
        <f t="shared" si="81"/>
        <v>0</v>
      </c>
      <c r="AH81">
        <f t="shared" si="81"/>
        <v>0</v>
      </c>
      <c r="AI81">
        <f t="shared" si="81"/>
        <v>0</v>
      </c>
      <c r="AJ81">
        <f t="shared" si="81"/>
        <v>1</v>
      </c>
      <c r="AK81">
        <f t="shared" si="81"/>
        <v>0</v>
      </c>
      <c r="AL81">
        <f t="shared" si="81"/>
        <v>0</v>
      </c>
      <c r="AM81">
        <f t="shared" si="81"/>
        <v>0</v>
      </c>
      <c r="AN81">
        <f t="shared" si="81"/>
        <v>0</v>
      </c>
    </row>
    <row r="82" spans="1:40" x14ac:dyDescent="0.25">
      <c r="A82" s="2">
        <v>41883</v>
      </c>
      <c r="B82" s="27">
        <f t="shared" si="52"/>
        <v>2014</v>
      </c>
      <c r="C82">
        <v>8655015</v>
      </c>
      <c r="D82">
        <v>2848058</v>
      </c>
      <c r="E82">
        <f t="shared" si="43"/>
        <v>2824625</v>
      </c>
      <c r="F82">
        <v>1409726</v>
      </c>
      <c r="G82">
        <f t="shared" si="44"/>
        <v>1345733</v>
      </c>
      <c r="H82">
        <v>3887114</v>
      </c>
      <c r="I82">
        <f t="shared" si="41"/>
        <v>3943747</v>
      </c>
      <c r="J82" s="149">
        <v>25063.196605374822</v>
      </c>
      <c r="K82" s="149"/>
      <c r="L82" s="149">
        <v>778813.20132013201</v>
      </c>
      <c r="M82" s="149">
        <v>753750.0047147572</v>
      </c>
      <c r="N82" s="149">
        <f t="shared" si="74"/>
        <v>4697497.0047147572</v>
      </c>
      <c r="O82">
        <v>13316</v>
      </c>
      <c r="P82">
        <f t="shared" si="45"/>
        <v>13316</v>
      </c>
      <c r="Q82" s="23">
        <v>96630</v>
      </c>
      <c r="R82">
        <f t="shared" si="46"/>
        <v>106098</v>
      </c>
      <c r="S82">
        <v>214.2</v>
      </c>
      <c r="T82">
        <v>2.1</v>
      </c>
      <c r="U82">
        <v>83.6</v>
      </c>
      <c r="V82">
        <v>6944.1</v>
      </c>
      <c r="W82">
        <f t="shared" si="47"/>
        <v>30</v>
      </c>
      <c r="X82">
        <v>21</v>
      </c>
      <c r="Y82">
        <f t="shared" si="65"/>
        <v>81</v>
      </c>
      <c r="Z82">
        <f t="shared" ref="Z82:AN82" si="82">Z70</f>
        <v>0</v>
      </c>
      <c r="AA82">
        <f t="shared" si="82"/>
        <v>1</v>
      </c>
      <c r="AB82">
        <f t="shared" si="82"/>
        <v>1</v>
      </c>
      <c r="AC82">
        <f t="shared" si="82"/>
        <v>0</v>
      </c>
      <c r="AD82">
        <f t="shared" si="82"/>
        <v>0</v>
      </c>
      <c r="AE82">
        <f t="shared" si="82"/>
        <v>0</v>
      </c>
      <c r="AF82">
        <f t="shared" si="82"/>
        <v>0</v>
      </c>
      <c r="AG82">
        <f t="shared" si="82"/>
        <v>0</v>
      </c>
      <c r="AH82">
        <f t="shared" si="82"/>
        <v>0</v>
      </c>
      <c r="AI82">
        <f t="shared" si="82"/>
        <v>0</v>
      </c>
      <c r="AJ82">
        <f t="shared" si="82"/>
        <v>0</v>
      </c>
      <c r="AK82">
        <f t="shared" si="82"/>
        <v>1</v>
      </c>
      <c r="AL82">
        <f t="shared" si="82"/>
        <v>0</v>
      </c>
      <c r="AM82">
        <f t="shared" si="82"/>
        <v>0</v>
      </c>
      <c r="AN82">
        <f t="shared" si="82"/>
        <v>0</v>
      </c>
    </row>
    <row r="83" spans="1:40" x14ac:dyDescent="0.25">
      <c r="A83" s="2">
        <v>41913</v>
      </c>
      <c r="B83" s="27">
        <f t="shared" si="52"/>
        <v>2014</v>
      </c>
      <c r="C83">
        <v>9621532</v>
      </c>
      <c r="D83">
        <v>2824625</v>
      </c>
      <c r="E83">
        <f t="shared" si="43"/>
        <v>3220869</v>
      </c>
      <c r="F83">
        <v>1345733</v>
      </c>
      <c r="G83">
        <f t="shared" si="44"/>
        <v>1533974</v>
      </c>
      <c r="H83">
        <v>3943747</v>
      </c>
      <c r="I83">
        <f t="shared" si="41"/>
        <v>4451811</v>
      </c>
      <c r="J83" s="149">
        <v>43533.59735973597</v>
      </c>
      <c r="K83" s="149"/>
      <c r="L83" s="149">
        <v>784120.19801980199</v>
      </c>
      <c r="M83" s="149">
        <v>740586.600660066</v>
      </c>
      <c r="N83" s="149">
        <f t="shared" si="74"/>
        <v>5192397.6006600661</v>
      </c>
      <c r="O83">
        <v>13316</v>
      </c>
      <c r="P83">
        <f t="shared" si="45"/>
        <v>13316</v>
      </c>
      <c r="Q83" s="23">
        <v>106098</v>
      </c>
      <c r="R83">
        <f t="shared" si="46"/>
        <v>124627</v>
      </c>
      <c r="S83">
        <v>421.39999999999992</v>
      </c>
      <c r="T83">
        <v>0</v>
      </c>
      <c r="U83">
        <v>83.6</v>
      </c>
      <c r="V83">
        <v>6936.6</v>
      </c>
      <c r="W83">
        <f t="shared" si="47"/>
        <v>31</v>
      </c>
      <c r="X83">
        <v>22</v>
      </c>
      <c r="Y83">
        <f t="shared" si="65"/>
        <v>82</v>
      </c>
      <c r="Z83">
        <f t="shared" ref="Z83:AN83" si="83">Z71</f>
        <v>0</v>
      </c>
      <c r="AA83">
        <f t="shared" si="83"/>
        <v>1</v>
      </c>
      <c r="AB83">
        <f t="shared" si="83"/>
        <v>1</v>
      </c>
      <c r="AC83">
        <f t="shared" si="83"/>
        <v>0</v>
      </c>
      <c r="AD83">
        <f t="shared" si="83"/>
        <v>0</v>
      </c>
      <c r="AE83">
        <f t="shared" si="83"/>
        <v>0</v>
      </c>
      <c r="AF83">
        <f t="shared" si="83"/>
        <v>0</v>
      </c>
      <c r="AG83">
        <f t="shared" si="83"/>
        <v>0</v>
      </c>
      <c r="AH83">
        <f t="shared" si="83"/>
        <v>0</v>
      </c>
      <c r="AI83">
        <f t="shared" si="83"/>
        <v>0</v>
      </c>
      <c r="AJ83">
        <f t="shared" si="83"/>
        <v>0</v>
      </c>
      <c r="AK83">
        <f t="shared" si="83"/>
        <v>0</v>
      </c>
      <c r="AL83">
        <f t="shared" si="83"/>
        <v>1</v>
      </c>
      <c r="AM83">
        <f t="shared" si="83"/>
        <v>0</v>
      </c>
      <c r="AN83">
        <f t="shared" si="83"/>
        <v>0</v>
      </c>
    </row>
    <row r="84" spans="1:40" x14ac:dyDescent="0.25">
      <c r="A84" s="2">
        <v>41944</v>
      </c>
      <c r="B84" s="27">
        <f t="shared" si="52"/>
        <v>2014</v>
      </c>
      <c r="C84">
        <v>11124225</v>
      </c>
      <c r="D84">
        <v>3220869</v>
      </c>
      <c r="E84">
        <f t="shared" si="43"/>
        <v>3875491</v>
      </c>
      <c r="F84">
        <v>1533974</v>
      </c>
      <c r="G84">
        <f t="shared" si="44"/>
        <v>1748705</v>
      </c>
      <c r="H84">
        <v>4451811</v>
      </c>
      <c r="I84">
        <f t="shared" si="41"/>
        <v>4795426</v>
      </c>
      <c r="J84" s="149">
        <v>78717.595473833091</v>
      </c>
      <c r="K84" s="149"/>
      <c r="L84" s="149">
        <v>841088.4016973126</v>
      </c>
      <c r="M84" s="149">
        <v>762370.80622347957</v>
      </c>
      <c r="N84" s="149">
        <f t="shared" si="74"/>
        <v>5557796.80622348</v>
      </c>
      <c r="O84">
        <v>13316</v>
      </c>
      <c r="P84">
        <f t="shared" si="45"/>
        <v>13316</v>
      </c>
      <c r="Q84" s="23">
        <v>124627</v>
      </c>
      <c r="R84">
        <f t="shared" si="46"/>
        <v>114409</v>
      </c>
      <c r="S84">
        <v>756.89999999999975</v>
      </c>
      <c r="T84">
        <v>0</v>
      </c>
      <c r="U84">
        <v>84.1</v>
      </c>
      <c r="V84">
        <v>6914.3</v>
      </c>
      <c r="W84">
        <f t="shared" si="47"/>
        <v>30</v>
      </c>
      <c r="X84">
        <v>20</v>
      </c>
      <c r="Y84">
        <f t="shared" si="65"/>
        <v>83</v>
      </c>
      <c r="Z84">
        <f t="shared" ref="Z84:AN84" si="84">Z72</f>
        <v>0</v>
      </c>
      <c r="AA84">
        <f t="shared" si="84"/>
        <v>1</v>
      </c>
      <c r="AB84">
        <f t="shared" si="84"/>
        <v>1</v>
      </c>
      <c r="AC84">
        <f t="shared" si="84"/>
        <v>0</v>
      </c>
      <c r="AD84">
        <f t="shared" si="84"/>
        <v>0</v>
      </c>
      <c r="AE84">
        <f t="shared" si="84"/>
        <v>0</v>
      </c>
      <c r="AF84">
        <f t="shared" si="84"/>
        <v>0</v>
      </c>
      <c r="AG84">
        <f t="shared" si="84"/>
        <v>0</v>
      </c>
      <c r="AH84">
        <f t="shared" si="84"/>
        <v>0</v>
      </c>
      <c r="AI84">
        <f t="shared" si="84"/>
        <v>0</v>
      </c>
      <c r="AJ84">
        <f t="shared" si="84"/>
        <v>0</v>
      </c>
      <c r="AK84">
        <f t="shared" si="84"/>
        <v>0</v>
      </c>
      <c r="AL84">
        <f t="shared" si="84"/>
        <v>0</v>
      </c>
      <c r="AM84">
        <f t="shared" si="84"/>
        <v>1</v>
      </c>
      <c r="AN84">
        <f t="shared" si="84"/>
        <v>0</v>
      </c>
    </row>
    <row r="85" spans="1:40" x14ac:dyDescent="0.25">
      <c r="A85" s="2">
        <v>41974</v>
      </c>
      <c r="B85" s="27">
        <f t="shared" si="52"/>
        <v>2014</v>
      </c>
      <c r="C85">
        <v>12419706</v>
      </c>
      <c r="D85">
        <v>3875491</v>
      </c>
      <c r="E85">
        <f t="shared" si="43"/>
        <v>4515462</v>
      </c>
      <c r="F85">
        <v>1748705</v>
      </c>
      <c r="G85">
        <f t="shared" si="44"/>
        <v>2029184</v>
      </c>
      <c r="H85">
        <v>4795426</v>
      </c>
      <c r="I85">
        <f t="shared" si="41"/>
        <v>5686949</v>
      </c>
      <c r="J85" s="149">
        <v>142381.80103724657</v>
      </c>
      <c r="K85" s="149"/>
      <c r="L85" s="149">
        <v>813075.59641678457</v>
      </c>
      <c r="M85" s="149">
        <v>670693.79537953797</v>
      </c>
      <c r="N85" s="149">
        <f t="shared" si="74"/>
        <v>6357642.7953795381</v>
      </c>
      <c r="O85">
        <v>13316</v>
      </c>
      <c r="P85">
        <f t="shared" si="45"/>
        <v>14029</v>
      </c>
      <c r="Q85" s="23">
        <v>114409</v>
      </c>
      <c r="R85">
        <f t="shared" si="46"/>
        <v>126279</v>
      </c>
      <c r="S85">
        <v>893.80000000000007</v>
      </c>
      <c r="T85">
        <v>0</v>
      </c>
      <c r="U85">
        <v>85.2</v>
      </c>
      <c r="V85">
        <v>6903.2</v>
      </c>
      <c r="W85">
        <f t="shared" si="47"/>
        <v>31</v>
      </c>
      <c r="X85">
        <v>21</v>
      </c>
      <c r="Y85">
        <f t="shared" si="65"/>
        <v>84</v>
      </c>
      <c r="Z85">
        <f t="shared" ref="Z85:AN85" si="85">Z73</f>
        <v>0</v>
      </c>
      <c r="AA85">
        <f t="shared" si="85"/>
        <v>0</v>
      </c>
      <c r="AB85">
        <f t="shared" si="85"/>
        <v>0</v>
      </c>
      <c r="AC85">
        <f t="shared" si="85"/>
        <v>0</v>
      </c>
      <c r="AD85">
        <f t="shared" si="85"/>
        <v>0</v>
      </c>
      <c r="AE85">
        <f t="shared" si="85"/>
        <v>0</v>
      </c>
      <c r="AF85">
        <f t="shared" si="85"/>
        <v>0</v>
      </c>
      <c r="AG85">
        <f t="shared" si="85"/>
        <v>0</v>
      </c>
      <c r="AH85">
        <f t="shared" si="85"/>
        <v>0</v>
      </c>
      <c r="AI85">
        <f t="shared" si="85"/>
        <v>0</v>
      </c>
      <c r="AJ85">
        <f t="shared" si="85"/>
        <v>0</v>
      </c>
      <c r="AK85">
        <f t="shared" si="85"/>
        <v>0</v>
      </c>
      <c r="AL85">
        <f t="shared" si="85"/>
        <v>0</v>
      </c>
      <c r="AM85">
        <f t="shared" si="85"/>
        <v>0</v>
      </c>
      <c r="AN85">
        <f t="shared" si="85"/>
        <v>1</v>
      </c>
    </row>
    <row r="86" spans="1:40" x14ac:dyDescent="0.25">
      <c r="A86" s="2">
        <v>42005</v>
      </c>
      <c r="B86" s="27">
        <f t="shared" si="52"/>
        <v>2015</v>
      </c>
      <c r="C86">
        <v>13561439</v>
      </c>
      <c r="D86">
        <v>4515462</v>
      </c>
      <c r="E86">
        <f t="shared" si="43"/>
        <v>4951406</v>
      </c>
      <c r="F86">
        <v>2029184</v>
      </c>
      <c r="G86">
        <f t="shared" si="44"/>
        <v>2181872</v>
      </c>
      <c r="H86">
        <v>5686949</v>
      </c>
      <c r="I86">
        <f t="shared" si="41"/>
        <v>5216352</v>
      </c>
      <c r="J86" s="149">
        <v>254476.8033946252</v>
      </c>
      <c r="K86" s="149"/>
      <c r="L86" s="149">
        <f>L74</f>
        <v>744045.60113154177</v>
      </c>
      <c r="M86" s="149">
        <v>489568.79773691657</v>
      </c>
      <c r="N86" s="149">
        <f t="shared" si="74"/>
        <v>5705920.7977369167</v>
      </c>
      <c r="O86">
        <v>14029</v>
      </c>
      <c r="P86">
        <f t="shared" si="45"/>
        <v>14029</v>
      </c>
      <c r="Q86" s="23">
        <v>126279</v>
      </c>
      <c r="R86">
        <f t="shared" si="46"/>
        <v>80482</v>
      </c>
      <c r="S86">
        <v>1166.0999999999999</v>
      </c>
      <c r="T86">
        <v>0</v>
      </c>
      <c r="U86">
        <v>84.7</v>
      </c>
      <c r="V86">
        <v>6845.1</v>
      </c>
      <c r="W86">
        <f t="shared" si="47"/>
        <v>31</v>
      </c>
      <c r="X86">
        <v>21</v>
      </c>
      <c r="Y86">
        <f t="shared" si="65"/>
        <v>85</v>
      </c>
      <c r="Z86">
        <f t="shared" ref="Z86:AN86" si="86">Z74</f>
        <v>0</v>
      </c>
      <c r="AA86">
        <f t="shared" si="86"/>
        <v>0</v>
      </c>
      <c r="AB86">
        <f t="shared" si="86"/>
        <v>0</v>
      </c>
      <c r="AC86">
        <f t="shared" si="86"/>
        <v>1</v>
      </c>
      <c r="AD86">
        <f t="shared" si="86"/>
        <v>0</v>
      </c>
      <c r="AE86">
        <f t="shared" si="86"/>
        <v>0</v>
      </c>
      <c r="AF86">
        <f t="shared" si="86"/>
        <v>0</v>
      </c>
      <c r="AG86">
        <f t="shared" si="86"/>
        <v>0</v>
      </c>
      <c r="AH86">
        <f t="shared" si="86"/>
        <v>0</v>
      </c>
      <c r="AI86">
        <f t="shared" si="86"/>
        <v>0</v>
      </c>
      <c r="AJ86">
        <f t="shared" si="86"/>
        <v>0</v>
      </c>
      <c r="AK86">
        <f t="shared" si="86"/>
        <v>0</v>
      </c>
      <c r="AL86">
        <f t="shared" si="86"/>
        <v>0</v>
      </c>
      <c r="AM86">
        <f t="shared" si="86"/>
        <v>0</v>
      </c>
      <c r="AN86">
        <f t="shared" si="86"/>
        <v>0</v>
      </c>
    </row>
    <row r="87" spans="1:40" x14ac:dyDescent="0.25">
      <c r="A87" s="2">
        <v>42036</v>
      </c>
      <c r="B87" s="27">
        <f t="shared" si="52"/>
        <v>2015</v>
      </c>
      <c r="C87">
        <v>12581150</v>
      </c>
      <c r="D87">
        <v>4951406</v>
      </c>
      <c r="E87">
        <f t="shared" si="43"/>
        <v>4608820</v>
      </c>
      <c r="F87">
        <v>2181872</v>
      </c>
      <c r="G87">
        <f t="shared" si="44"/>
        <v>2053688</v>
      </c>
      <c r="H87">
        <v>5216352</v>
      </c>
      <c r="I87">
        <f t="shared" si="41"/>
        <v>5591536</v>
      </c>
      <c r="J87" s="149">
        <v>236968.20367751061</v>
      </c>
      <c r="K87" s="149"/>
      <c r="L87" s="149">
        <f t="shared" ref="L87:L97" si="87">L75</f>
        <v>765620.99952852423</v>
      </c>
      <c r="M87" s="149">
        <v>528652.79585101362</v>
      </c>
      <c r="N87" s="149">
        <f t="shared" si="74"/>
        <v>6120188.7958510136</v>
      </c>
      <c r="O87">
        <v>14029</v>
      </c>
      <c r="P87">
        <f t="shared" si="45"/>
        <v>14029</v>
      </c>
      <c r="Q87" s="23">
        <v>80482</v>
      </c>
      <c r="R87">
        <f t="shared" si="46"/>
        <v>23875</v>
      </c>
      <c r="S87">
        <v>1148.2</v>
      </c>
      <c r="T87">
        <v>0</v>
      </c>
      <c r="U87">
        <v>83.2</v>
      </c>
      <c r="V87">
        <v>6810.3</v>
      </c>
      <c r="W87">
        <f t="shared" si="47"/>
        <v>28</v>
      </c>
      <c r="X87">
        <v>19</v>
      </c>
      <c r="Y87">
        <f t="shared" si="65"/>
        <v>86</v>
      </c>
      <c r="Z87">
        <f t="shared" ref="Z87:AN87" si="88">Z75</f>
        <v>0</v>
      </c>
      <c r="AA87">
        <f t="shared" si="88"/>
        <v>0</v>
      </c>
      <c r="AB87">
        <f t="shared" si="88"/>
        <v>0</v>
      </c>
      <c r="AC87">
        <f t="shared" si="88"/>
        <v>0</v>
      </c>
      <c r="AD87">
        <f t="shared" si="88"/>
        <v>1</v>
      </c>
      <c r="AE87">
        <f t="shared" si="88"/>
        <v>0</v>
      </c>
      <c r="AF87">
        <f t="shared" si="88"/>
        <v>0</v>
      </c>
      <c r="AG87">
        <f t="shared" si="88"/>
        <v>0</v>
      </c>
      <c r="AH87">
        <f t="shared" si="88"/>
        <v>0</v>
      </c>
      <c r="AI87">
        <f t="shared" si="88"/>
        <v>0</v>
      </c>
      <c r="AJ87">
        <f t="shared" si="88"/>
        <v>0</v>
      </c>
      <c r="AK87">
        <f t="shared" si="88"/>
        <v>0</v>
      </c>
      <c r="AL87">
        <f t="shared" si="88"/>
        <v>0</v>
      </c>
      <c r="AM87">
        <f t="shared" si="88"/>
        <v>0</v>
      </c>
      <c r="AN87">
        <f t="shared" si="88"/>
        <v>0</v>
      </c>
    </row>
    <row r="88" spans="1:40" x14ac:dyDescent="0.25">
      <c r="A88" s="2">
        <v>42064</v>
      </c>
      <c r="B88" s="27">
        <f t="shared" si="52"/>
        <v>2015</v>
      </c>
      <c r="C88">
        <v>11585870</v>
      </c>
      <c r="D88">
        <v>4608820</v>
      </c>
      <c r="E88">
        <f t="shared" si="43"/>
        <v>3921374</v>
      </c>
      <c r="F88">
        <v>2053688</v>
      </c>
      <c r="G88">
        <f t="shared" si="44"/>
        <v>1866590</v>
      </c>
      <c r="H88">
        <v>5591536</v>
      </c>
      <c r="I88">
        <f t="shared" si="41"/>
        <v>5126838</v>
      </c>
      <c r="J88" s="149">
        <v>182298.60443187176</v>
      </c>
      <c r="K88" s="149"/>
      <c r="L88" s="149">
        <f t="shared" si="87"/>
        <v>844398.00094295142</v>
      </c>
      <c r="M88" s="149">
        <v>662099.39651107963</v>
      </c>
      <c r="N88" s="149">
        <f t="shared" si="74"/>
        <v>5788937.3965110797</v>
      </c>
      <c r="O88">
        <v>14029</v>
      </c>
      <c r="P88">
        <f t="shared" si="45"/>
        <v>14029</v>
      </c>
      <c r="Q88" s="23">
        <v>23875</v>
      </c>
      <c r="R88">
        <f t="shared" si="46"/>
        <v>-5618</v>
      </c>
      <c r="S88">
        <v>870.9</v>
      </c>
      <c r="T88">
        <v>0</v>
      </c>
      <c r="U88">
        <v>82.3</v>
      </c>
      <c r="V88">
        <v>6783.7</v>
      </c>
      <c r="W88">
        <f t="shared" si="47"/>
        <v>31</v>
      </c>
      <c r="X88">
        <v>22</v>
      </c>
      <c r="Y88">
        <f t="shared" si="65"/>
        <v>87</v>
      </c>
      <c r="Z88">
        <f t="shared" ref="Z88:AN88" si="89">Z76</f>
        <v>1</v>
      </c>
      <c r="AA88">
        <f t="shared" si="89"/>
        <v>0</v>
      </c>
      <c r="AB88">
        <f t="shared" si="89"/>
        <v>1</v>
      </c>
      <c r="AC88">
        <f t="shared" si="89"/>
        <v>0</v>
      </c>
      <c r="AD88">
        <f t="shared" si="89"/>
        <v>0</v>
      </c>
      <c r="AE88">
        <f t="shared" si="89"/>
        <v>1</v>
      </c>
      <c r="AF88">
        <f t="shared" si="89"/>
        <v>0</v>
      </c>
      <c r="AG88">
        <f t="shared" si="89"/>
        <v>0</v>
      </c>
      <c r="AH88">
        <f t="shared" si="89"/>
        <v>0</v>
      </c>
      <c r="AI88">
        <f t="shared" si="89"/>
        <v>0</v>
      </c>
      <c r="AJ88">
        <f t="shared" si="89"/>
        <v>0</v>
      </c>
      <c r="AK88">
        <f t="shared" si="89"/>
        <v>0</v>
      </c>
      <c r="AL88">
        <f t="shared" si="89"/>
        <v>0</v>
      </c>
      <c r="AM88">
        <f t="shared" si="89"/>
        <v>0</v>
      </c>
      <c r="AN88">
        <f t="shared" si="89"/>
        <v>0</v>
      </c>
    </row>
    <row r="89" spans="1:40" x14ac:dyDescent="0.25">
      <c r="A89" s="2">
        <v>42095</v>
      </c>
      <c r="B89" s="27">
        <f t="shared" si="52"/>
        <v>2015</v>
      </c>
      <c r="C89">
        <v>9871155</v>
      </c>
      <c r="D89">
        <v>3921374</v>
      </c>
      <c r="E89">
        <f t="shared" si="43"/>
        <v>3218333</v>
      </c>
      <c r="F89">
        <v>1866590</v>
      </c>
      <c r="G89">
        <f t="shared" si="44"/>
        <v>1563342</v>
      </c>
      <c r="H89">
        <v>5126838</v>
      </c>
      <c r="I89">
        <f t="shared" si="41"/>
        <v>4650309</v>
      </c>
      <c r="K89" s="149">
        <v>410704.1961338991</v>
      </c>
      <c r="L89" s="149">
        <f t="shared" si="87"/>
        <v>831233.399339934</v>
      </c>
      <c r="M89" s="149">
        <v>420529.2032060349</v>
      </c>
      <c r="N89" s="149">
        <f t="shared" si="74"/>
        <v>5070838.2032060353</v>
      </c>
      <c r="O89">
        <v>14029</v>
      </c>
      <c r="P89">
        <f t="shared" si="45"/>
        <v>14029</v>
      </c>
      <c r="Q89" s="23">
        <v>-5618</v>
      </c>
      <c r="R89">
        <f t="shared" si="46"/>
        <v>-5548</v>
      </c>
      <c r="S89">
        <v>513.40000000000009</v>
      </c>
      <c r="T89">
        <v>0</v>
      </c>
      <c r="U89">
        <v>82.5</v>
      </c>
      <c r="V89">
        <v>6805.6</v>
      </c>
      <c r="W89">
        <f t="shared" si="47"/>
        <v>30</v>
      </c>
      <c r="X89">
        <v>20</v>
      </c>
      <c r="Y89">
        <f t="shared" si="65"/>
        <v>88</v>
      </c>
      <c r="Z89">
        <f t="shared" ref="Z89:AN89" si="90">Z77</f>
        <v>1</v>
      </c>
      <c r="AA89">
        <f t="shared" si="90"/>
        <v>0</v>
      </c>
      <c r="AB89">
        <f t="shared" si="90"/>
        <v>1</v>
      </c>
      <c r="AC89">
        <f t="shared" si="90"/>
        <v>0</v>
      </c>
      <c r="AD89">
        <f t="shared" si="90"/>
        <v>0</v>
      </c>
      <c r="AE89">
        <f t="shared" si="90"/>
        <v>0</v>
      </c>
      <c r="AF89">
        <f t="shared" si="90"/>
        <v>1</v>
      </c>
      <c r="AG89">
        <f t="shared" si="90"/>
        <v>0</v>
      </c>
      <c r="AH89">
        <f t="shared" si="90"/>
        <v>0</v>
      </c>
      <c r="AI89">
        <f t="shared" si="90"/>
        <v>0</v>
      </c>
      <c r="AJ89">
        <f t="shared" si="90"/>
        <v>0</v>
      </c>
      <c r="AK89">
        <f t="shared" si="90"/>
        <v>0</v>
      </c>
      <c r="AL89">
        <f t="shared" si="90"/>
        <v>0</v>
      </c>
      <c r="AM89">
        <f t="shared" si="90"/>
        <v>0</v>
      </c>
      <c r="AN89">
        <f t="shared" si="90"/>
        <v>0</v>
      </c>
    </row>
    <row r="90" spans="1:40" x14ac:dyDescent="0.25">
      <c r="A90" s="2">
        <v>42125</v>
      </c>
      <c r="B90" s="27">
        <f t="shared" si="52"/>
        <v>2015</v>
      </c>
      <c r="C90">
        <v>9195205</v>
      </c>
      <c r="D90">
        <v>3218333</v>
      </c>
      <c r="E90">
        <f t="shared" si="43"/>
        <v>2793967</v>
      </c>
      <c r="F90">
        <v>1563342</v>
      </c>
      <c r="G90">
        <f t="shared" si="44"/>
        <v>1378861</v>
      </c>
      <c r="H90">
        <v>4650309</v>
      </c>
      <c r="I90">
        <f t="shared" si="41"/>
        <v>4577032</v>
      </c>
      <c r="K90" s="149">
        <v>636092.39981140965</v>
      </c>
      <c r="L90" s="149">
        <f t="shared" si="87"/>
        <v>795415.80386610085</v>
      </c>
      <c r="M90" s="149">
        <v>159323.4040546912</v>
      </c>
      <c r="N90" s="149">
        <f t="shared" si="74"/>
        <v>4736355.4040546911</v>
      </c>
      <c r="O90">
        <v>14029</v>
      </c>
      <c r="P90">
        <f t="shared" si="45"/>
        <v>14029</v>
      </c>
      <c r="Q90" s="23">
        <v>-5548</v>
      </c>
      <c r="R90">
        <f t="shared" si="46"/>
        <v>265714</v>
      </c>
      <c r="S90">
        <v>247.1</v>
      </c>
      <c r="T90">
        <v>1.1000000000000001</v>
      </c>
      <c r="U90">
        <v>83.4</v>
      </c>
      <c r="V90">
        <v>6870.9</v>
      </c>
      <c r="W90">
        <f t="shared" si="47"/>
        <v>31</v>
      </c>
      <c r="X90">
        <v>20</v>
      </c>
      <c r="Y90">
        <f t="shared" si="65"/>
        <v>89</v>
      </c>
      <c r="Z90">
        <f t="shared" ref="Z90:AN90" si="91">Z78</f>
        <v>1</v>
      </c>
      <c r="AA90">
        <f t="shared" si="91"/>
        <v>0</v>
      </c>
      <c r="AB90">
        <f t="shared" si="91"/>
        <v>1</v>
      </c>
      <c r="AC90">
        <f t="shared" si="91"/>
        <v>0</v>
      </c>
      <c r="AD90">
        <f t="shared" si="91"/>
        <v>0</v>
      </c>
      <c r="AE90">
        <f t="shared" si="91"/>
        <v>0</v>
      </c>
      <c r="AF90">
        <f t="shared" si="91"/>
        <v>0</v>
      </c>
      <c r="AG90">
        <f t="shared" si="91"/>
        <v>1</v>
      </c>
      <c r="AH90">
        <f t="shared" si="91"/>
        <v>0</v>
      </c>
      <c r="AI90">
        <f t="shared" si="91"/>
        <v>0</v>
      </c>
      <c r="AJ90">
        <f t="shared" si="91"/>
        <v>0</v>
      </c>
      <c r="AK90">
        <f t="shared" si="91"/>
        <v>0</v>
      </c>
      <c r="AL90">
        <f t="shared" si="91"/>
        <v>0</v>
      </c>
      <c r="AM90">
        <f t="shared" si="91"/>
        <v>0</v>
      </c>
      <c r="AN90">
        <f t="shared" si="91"/>
        <v>0</v>
      </c>
    </row>
    <row r="91" spans="1:40" x14ac:dyDescent="0.25">
      <c r="A91" s="2">
        <v>42156</v>
      </c>
      <c r="B91" s="27">
        <f t="shared" si="52"/>
        <v>2015</v>
      </c>
      <c r="C91">
        <v>9106338</v>
      </c>
      <c r="D91">
        <v>2793967</v>
      </c>
      <c r="E91">
        <f t="shared" si="43"/>
        <v>2647768</v>
      </c>
      <c r="F91">
        <v>1378861</v>
      </c>
      <c r="G91">
        <f t="shared" si="44"/>
        <v>1413368</v>
      </c>
      <c r="H91">
        <v>4577032</v>
      </c>
      <c r="I91">
        <f t="shared" si="41"/>
        <v>4665725</v>
      </c>
      <c r="K91" s="149">
        <v>756712.79585101374</v>
      </c>
      <c r="L91" s="149">
        <f t="shared" si="87"/>
        <v>684305.99717114575</v>
      </c>
      <c r="M91" s="149">
        <v>-72406.798679867992</v>
      </c>
      <c r="N91" s="149">
        <f t="shared" si="74"/>
        <v>4593318.2013201322</v>
      </c>
      <c r="O91">
        <v>14029</v>
      </c>
      <c r="P91">
        <f t="shared" si="45"/>
        <v>14029</v>
      </c>
      <c r="Q91" s="23">
        <v>265714</v>
      </c>
      <c r="R91">
        <f t="shared" si="46"/>
        <v>44030</v>
      </c>
      <c r="S91">
        <v>112</v>
      </c>
      <c r="T91">
        <v>5.0999999999999996</v>
      </c>
      <c r="U91">
        <v>84.9</v>
      </c>
      <c r="V91">
        <v>6965.8</v>
      </c>
      <c r="W91">
        <f t="shared" si="47"/>
        <v>30</v>
      </c>
      <c r="X91">
        <v>22</v>
      </c>
      <c r="Y91">
        <f t="shared" si="65"/>
        <v>90</v>
      </c>
      <c r="Z91">
        <f t="shared" ref="Z91:AN91" si="92">Z79</f>
        <v>0</v>
      </c>
      <c r="AA91">
        <f t="shared" si="92"/>
        <v>0</v>
      </c>
      <c r="AB91">
        <f t="shared" si="92"/>
        <v>0</v>
      </c>
      <c r="AC91">
        <f t="shared" si="92"/>
        <v>0</v>
      </c>
      <c r="AD91">
        <f t="shared" si="92"/>
        <v>0</v>
      </c>
      <c r="AE91">
        <f t="shared" si="92"/>
        <v>0</v>
      </c>
      <c r="AF91">
        <f t="shared" si="92"/>
        <v>0</v>
      </c>
      <c r="AG91">
        <f t="shared" si="92"/>
        <v>0</v>
      </c>
      <c r="AH91">
        <f t="shared" si="92"/>
        <v>1</v>
      </c>
      <c r="AI91">
        <f t="shared" si="92"/>
        <v>0</v>
      </c>
      <c r="AJ91">
        <f t="shared" si="92"/>
        <v>0</v>
      </c>
      <c r="AK91">
        <f t="shared" si="92"/>
        <v>0</v>
      </c>
      <c r="AL91">
        <f t="shared" si="92"/>
        <v>0</v>
      </c>
      <c r="AM91">
        <f t="shared" si="92"/>
        <v>0</v>
      </c>
      <c r="AN91">
        <f t="shared" si="92"/>
        <v>0</v>
      </c>
    </row>
    <row r="92" spans="1:40" x14ac:dyDescent="0.25">
      <c r="A92" s="2">
        <v>42186</v>
      </c>
      <c r="B92" s="27">
        <f t="shared" si="52"/>
        <v>2015</v>
      </c>
      <c r="C92">
        <v>9670604</v>
      </c>
      <c r="D92">
        <v>2647768</v>
      </c>
      <c r="E92">
        <f t="shared" si="43"/>
        <v>2982636</v>
      </c>
      <c r="F92">
        <v>1413368</v>
      </c>
      <c r="G92">
        <f t="shared" si="44"/>
        <v>1537033</v>
      </c>
      <c r="H92">
        <v>4665725</v>
      </c>
      <c r="I92">
        <f t="shared" si="41"/>
        <v>4759835</v>
      </c>
      <c r="K92" s="149">
        <v>642491.40028288541</v>
      </c>
      <c r="L92" s="149">
        <f t="shared" si="87"/>
        <v>701518.80245167366</v>
      </c>
      <c r="M92" s="149">
        <v>59027.402168788249</v>
      </c>
      <c r="N92" s="149">
        <f t="shared" si="74"/>
        <v>4818862.402168788</v>
      </c>
      <c r="O92">
        <v>14029</v>
      </c>
      <c r="P92">
        <f t="shared" si="45"/>
        <v>14029</v>
      </c>
      <c r="Q92" s="23">
        <v>44030</v>
      </c>
      <c r="R92">
        <f t="shared" si="46"/>
        <v>46508</v>
      </c>
      <c r="S92">
        <v>49.4</v>
      </c>
      <c r="T92">
        <v>46.2</v>
      </c>
      <c r="U92">
        <v>84.7</v>
      </c>
      <c r="V92">
        <v>7032.3</v>
      </c>
      <c r="W92">
        <f t="shared" si="47"/>
        <v>31</v>
      </c>
      <c r="X92">
        <v>22</v>
      </c>
      <c r="Y92">
        <f t="shared" si="65"/>
        <v>91</v>
      </c>
      <c r="Z92">
        <f t="shared" ref="Z92:AN92" si="93">Z80</f>
        <v>0</v>
      </c>
      <c r="AA92">
        <f t="shared" si="93"/>
        <v>0</v>
      </c>
      <c r="AB92">
        <f t="shared" si="93"/>
        <v>0</v>
      </c>
      <c r="AC92">
        <f t="shared" si="93"/>
        <v>0</v>
      </c>
      <c r="AD92">
        <f t="shared" si="93"/>
        <v>0</v>
      </c>
      <c r="AE92">
        <f t="shared" si="93"/>
        <v>0</v>
      </c>
      <c r="AF92">
        <f t="shared" si="93"/>
        <v>0</v>
      </c>
      <c r="AG92">
        <f t="shared" si="93"/>
        <v>0</v>
      </c>
      <c r="AH92">
        <f t="shared" si="93"/>
        <v>0</v>
      </c>
      <c r="AI92">
        <f t="shared" si="93"/>
        <v>1</v>
      </c>
      <c r="AJ92">
        <f t="shared" si="93"/>
        <v>0</v>
      </c>
      <c r="AK92">
        <f t="shared" si="93"/>
        <v>0</v>
      </c>
      <c r="AL92">
        <f t="shared" si="93"/>
        <v>0</v>
      </c>
      <c r="AM92">
        <f t="shared" si="93"/>
        <v>0</v>
      </c>
      <c r="AN92">
        <f t="shared" si="93"/>
        <v>0</v>
      </c>
    </row>
    <row r="93" spans="1:40" x14ac:dyDescent="0.25">
      <c r="A93" s="2">
        <v>42217</v>
      </c>
      <c r="B93" s="27">
        <f t="shared" si="52"/>
        <v>2015</v>
      </c>
      <c r="C93">
        <v>9393024</v>
      </c>
      <c r="D93">
        <v>2982636</v>
      </c>
      <c r="E93">
        <f t="shared" si="43"/>
        <v>2860854</v>
      </c>
      <c r="F93">
        <v>1537033</v>
      </c>
      <c r="G93">
        <f t="shared" si="44"/>
        <v>1402790</v>
      </c>
      <c r="H93">
        <v>4759835</v>
      </c>
      <c r="I93">
        <f t="shared" si="41"/>
        <v>4525232</v>
      </c>
      <c r="K93" s="149">
        <v>659581.19754832622</v>
      </c>
      <c r="L93" s="149">
        <f t="shared" si="87"/>
        <v>739486.79867986799</v>
      </c>
      <c r="M93" s="149">
        <v>79905.601131541771</v>
      </c>
      <c r="N93" s="149">
        <f t="shared" si="74"/>
        <v>4605137.6011315417</v>
      </c>
      <c r="O93">
        <v>14029</v>
      </c>
      <c r="P93">
        <f t="shared" si="45"/>
        <v>14029</v>
      </c>
      <c r="Q93" s="23">
        <v>46508</v>
      </c>
      <c r="R93">
        <f t="shared" si="46"/>
        <v>52485</v>
      </c>
      <c r="S93">
        <v>51.29999999999999</v>
      </c>
      <c r="T93">
        <v>23.200000000000003</v>
      </c>
      <c r="U93">
        <v>84.4</v>
      </c>
      <c r="V93">
        <v>7045.7</v>
      </c>
      <c r="W93">
        <f t="shared" si="47"/>
        <v>31</v>
      </c>
      <c r="X93">
        <v>20</v>
      </c>
      <c r="Y93">
        <f t="shared" si="65"/>
        <v>92</v>
      </c>
      <c r="Z93">
        <f t="shared" ref="Z93:AN93" si="94">Z81</f>
        <v>0</v>
      </c>
      <c r="AA93">
        <f t="shared" si="94"/>
        <v>0</v>
      </c>
      <c r="AB93">
        <f t="shared" si="94"/>
        <v>0</v>
      </c>
      <c r="AC93">
        <f t="shared" si="94"/>
        <v>0</v>
      </c>
      <c r="AD93">
        <f t="shared" si="94"/>
        <v>0</v>
      </c>
      <c r="AE93">
        <f t="shared" si="94"/>
        <v>0</v>
      </c>
      <c r="AF93">
        <f t="shared" si="94"/>
        <v>0</v>
      </c>
      <c r="AG93">
        <f t="shared" si="94"/>
        <v>0</v>
      </c>
      <c r="AH93">
        <f t="shared" si="94"/>
        <v>0</v>
      </c>
      <c r="AI93">
        <f t="shared" si="94"/>
        <v>0</v>
      </c>
      <c r="AJ93">
        <f t="shared" si="94"/>
        <v>1</v>
      </c>
      <c r="AK93">
        <f t="shared" si="94"/>
        <v>0</v>
      </c>
      <c r="AL93">
        <f t="shared" si="94"/>
        <v>0</v>
      </c>
      <c r="AM93">
        <f t="shared" si="94"/>
        <v>0</v>
      </c>
      <c r="AN93">
        <f t="shared" si="94"/>
        <v>0</v>
      </c>
    </row>
    <row r="94" spans="1:40" x14ac:dyDescent="0.25">
      <c r="A94" s="2">
        <v>42248</v>
      </c>
      <c r="B94" s="27">
        <f t="shared" si="52"/>
        <v>2015</v>
      </c>
      <c r="C94">
        <v>9184854</v>
      </c>
      <c r="D94">
        <v>2860854</v>
      </c>
      <c r="E94">
        <f t="shared" si="43"/>
        <v>2776529</v>
      </c>
      <c r="F94">
        <v>1402790</v>
      </c>
      <c r="G94">
        <f t="shared" si="44"/>
        <v>1373277</v>
      </c>
      <c r="H94">
        <v>4525232</v>
      </c>
      <c r="I94">
        <f t="shared" si="41"/>
        <v>4587659</v>
      </c>
      <c r="K94" s="149">
        <v>559257.00141442718</v>
      </c>
      <c r="L94" s="149">
        <f t="shared" si="87"/>
        <v>778813.20132013201</v>
      </c>
      <c r="M94" s="149">
        <v>219556.19990570482</v>
      </c>
      <c r="N94" s="149">
        <f t="shared" si="74"/>
        <v>4807215.1999057047</v>
      </c>
      <c r="O94">
        <v>14029</v>
      </c>
      <c r="P94">
        <f t="shared" si="45"/>
        <v>14029</v>
      </c>
      <c r="Q94" s="23">
        <v>52485</v>
      </c>
      <c r="R94">
        <f t="shared" si="46"/>
        <v>55931</v>
      </c>
      <c r="S94">
        <v>127.9</v>
      </c>
      <c r="T94">
        <v>25.999999999999996</v>
      </c>
      <c r="U94">
        <v>82.3</v>
      </c>
      <c r="V94">
        <v>6994.9</v>
      </c>
      <c r="W94">
        <f t="shared" si="47"/>
        <v>30</v>
      </c>
      <c r="X94">
        <v>21</v>
      </c>
      <c r="Y94">
        <f t="shared" si="65"/>
        <v>93</v>
      </c>
      <c r="Z94">
        <f t="shared" ref="Z94:AN94" si="95">Z82</f>
        <v>0</v>
      </c>
      <c r="AA94">
        <f t="shared" si="95"/>
        <v>1</v>
      </c>
      <c r="AB94">
        <f t="shared" si="95"/>
        <v>1</v>
      </c>
      <c r="AC94">
        <f t="shared" si="95"/>
        <v>0</v>
      </c>
      <c r="AD94">
        <f t="shared" si="95"/>
        <v>0</v>
      </c>
      <c r="AE94">
        <f t="shared" si="95"/>
        <v>0</v>
      </c>
      <c r="AF94">
        <f t="shared" si="95"/>
        <v>0</v>
      </c>
      <c r="AG94">
        <f t="shared" si="95"/>
        <v>0</v>
      </c>
      <c r="AH94">
        <f t="shared" si="95"/>
        <v>0</v>
      </c>
      <c r="AI94">
        <f t="shared" si="95"/>
        <v>0</v>
      </c>
      <c r="AJ94">
        <f t="shared" si="95"/>
        <v>0</v>
      </c>
      <c r="AK94">
        <f t="shared" si="95"/>
        <v>1</v>
      </c>
      <c r="AL94">
        <f t="shared" si="95"/>
        <v>0</v>
      </c>
      <c r="AM94">
        <f t="shared" si="95"/>
        <v>0</v>
      </c>
      <c r="AN94">
        <f t="shared" si="95"/>
        <v>0</v>
      </c>
    </row>
    <row r="95" spans="1:40" x14ac:dyDescent="0.25">
      <c r="A95" s="2">
        <v>42278</v>
      </c>
      <c r="B95" s="27">
        <f t="shared" si="52"/>
        <v>2015</v>
      </c>
      <c r="C95">
        <v>10016003</v>
      </c>
      <c r="D95">
        <v>2776529</v>
      </c>
      <c r="E95">
        <f t="shared" si="43"/>
        <v>3127767</v>
      </c>
      <c r="F95">
        <v>1373277</v>
      </c>
      <c r="G95">
        <f t="shared" si="44"/>
        <v>1474437</v>
      </c>
      <c r="H95">
        <v>4587659</v>
      </c>
      <c r="I95">
        <f t="shared" si="41"/>
        <v>4950060</v>
      </c>
      <c r="K95" s="149">
        <v>638428.79773691657</v>
      </c>
      <c r="L95" s="149">
        <f t="shared" si="87"/>
        <v>784120.19801980199</v>
      </c>
      <c r="M95" s="149">
        <v>145691.40028288541</v>
      </c>
      <c r="N95" s="149">
        <f t="shared" si="74"/>
        <v>5095751.4002828859</v>
      </c>
      <c r="O95">
        <v>14029</v>
      </c>
      <c r="P95">
        <f t="shared" si="45"/>
        <v>14029</v>
      </c>
      <c r="Q95" s="23">
        <v>55931</v>
      </c>
      <c r="R95">
        <f t="shared" si="46"/>
        <v>68981</v>
      </c>
      <c r="S95">
        <v>455.09999999999997</v>
      </c>
      <c r="T95">
        <v>0</v>
      </c>
      <c r="U95">
        <v>81.5</v>
      </c>
      <c r="V95">
        <v>6969</v>
      </c>
      <c r="W95">
        <f t="shared" si="47"/>
        <v>31</v>
      </c>
      <c r="X95">
        <v>21</v>
      </c>
      <c r="Y95">
        <f t="shared" si="65"/>
        <v>94</v>
      </c>
      <c r="Z95">
        <f t="shared" ref="Z95:AN95" si="96">Z83</f>
        <v>0</v>
      </c>
      <c r="AA95">
        <f t="shared" si="96"/>
        <v>1</v>
      </c>
      <c r="AB95">
        <f t="shared" si="96"/>
        <v>1</v>
      </c>
      <c r="AC95">
        <f t="shared" si="96"/>
        <v>0</v>
      </c>
      <c r="AD95">
        <f t="shared" si="96"/>
        <v>0</v>
      </c>
      <c r="AE95">
        <f t="shared" si="96"/>
        <v>0</v>
      </c>
      <c r="AF95">
        <f t="shared" si="96"/>
        <v>0</v>
      </c>
      <c r="AG95">
        <f t="shared" si="96"/>
        <v>0</v>
      </c>
      <c r="AH95">
        <f t="shared" si="96"/>
        <v>0</v>
      </c>
      <c r="AI95">
        <f t="shared" si="96"/>
        <v>0</v>
      </c>
      <c r="AJ95">
        <f t="shared" si="96"/>
        <v>0</v>
      </c>
      <c r="AK95">
        <f t="shared" si="96"/>
        <v>0</v>
      </c>
      <c r="AL95">
        <f t="shared" si="96"/>
        <v>1</v>
      </c>
      <c r="AM95">
        <f t="shared" si="96"/>
        <v>0</v>
      </c>
      <c r="AN95">
        <f t="shared" si="96"/>
        <v>0</v>
      </c>
    </row>
    <row r="96" spans="1:40" x14ac:dyDescent="0.25">
      <c r="A96" s="2">
        <v>42309</v>
      </c>
      <c r="B96" s="27">
        <f t="shared" si="52"/>
        <v>2015</v>
      </c>
      <c r="C96">
        <v>10476256</v>
      </c>
      <c r="D96">
        <v>3127767</v>
      </c>
      <c r="E96">
        <f t="shared" si="43"/>
        <v>3289779</v>
      </c>
      <c r="F96">
        <v>1474437</v>
      </c>
      <c r="G96">
        <f t="shared" si="44"/>
        <v>1536385</v>
      </c>
      <c r="H96">
        <v>4950060</v>
      </c>
      <c r="I96">
        <f t="shared" si="41"/>
        <v>5111345</v>
      </c>
      <c r="K96" s="149">
        <v>676706.40264026402</v>
      </c>
      <c r="L96" s="149">
        <f t="shared" si="87"/>
        <v>841088.4016973126</v>
      </c>
      <c r="M96" s="149">
        <v>164381.99905704858</v>
      </c>
      <c r="N96" s="149">
        <f t="shared" si="74"/>
        <v>5275726.9990570489</v>
      </c>
      <c r="O96">
        <v>14029</v>
      </c>
      <c r="P96">
        <f t="shared" si="45"/>
        <v>14029</v>
      </c>
      <c r="Q96" s="23">
        <v>68981</v>
      </c>
      <c r="R96">
        <f t="shared" si="46"/>
        <v>57418</v>
      </c>
      <c r="S96">
        <v>539.4</v>
      </c>
      <c r="T96">
        <v>0</v>
      </c>
      <c r="U96">
        <v>80.3</v>
      </c>
      <c r="V96">
        <v>6936.9</v>
      </c>
      <c r="W96">
        <f t="shared" si="47"/>
        <v>30</v>
      </c>
      <c r="X96">
        <v>21</v>
      </c>
      <c r="Y96">
        <f t="shared" si="65"/>
        <v>95</v>
      </c>
      <c r="Z96">
        <f t="shared" ref="Z96:AN96" si="97">Z84</f>
        <v>0</v>
      </c>
      <c r="AA96">
        <f t="shared" si="97"/>
        <v>1</v>
      </c>
      <c r="AB96">
        <f t="shared" si="97"/>
        <v>1</v>
      </c>
      <c r="AC96">
        <f t="shared" si="97"/>
        <v>0</v>
      </c>
      <c r="AD96">
        <f t="shared" si="97"/>
        <v>0</v>
      </c>
      <c r="AE96">
        <f t="shared" si="97"/>
        <v>0</v>
      </c>
      <c r="AF96">
        <f t="shared" si="97"/>
        <v>0</v>
      </c>
      <c r="AG96">
        <f t="shared" si="97"/>
        <v>0</v>
      </c>
      <c r="AH96">
        <f t="shared" si="97"/>
        <v>0</v>
      </c>
      <c r="AI96">
        <f t="shared" si="97"/>
        <v>0</v>
      </c>
      <c r="AJ96">
        <f t="shared" si="97"/>
        <v>0</v>
      </c>
      <c r="AK96">
        <f t="shared" si="97"/>
        <v>0</v>
      </c>
      <c r="AL96">
        <f t="shared" si="97"/>
        <v>0</v>
      </c>
      <c r="AM96">
        <f t="shared" si="97"/>
        <v>1</v>
      </c>
      <c r="AN96">
        <f t="shared" si="97"/>
        <v>0</v>
      </c>
    </row>
    <row r="97" spans="1:40" x14ac:dyDescent="0.25">
      <c r="A97" s="2">
        <v>42339</v>
      </c>
      <c r="B97" s="27">
        <f t="shared" si="52"/>
        <v>2015</v>
      </c>
      <c r="C97">
        <v>11637819</v>
      </c>
      <c r="D97">
        <v>3289779</v>
      </c>
      <c r="E97" s="19">
        <v>3916823</v>
      </c>
      <c r="F97">
        <v>1536385</v>
      </c>
      <c r="G97" s="20">
        <v>1821338</v>
      </c>
      <c r="H97">
        <v>5111345</v>
      </c>
      <c r="I97" s="21">
        <v>5527242</v>
      </c>
      <c r="K97" s="149">
        <v>696968.4016973126</v>
      </c>
      <c r="L97" s="149">
        <f t="shared" si="87"/>
        <v>813075.59641678457</v>
      </c>
      <c r="M97" s="149">
        <v>116107.19471947197</v>
      </c>
      <c r="N97" s="149">
        <f t="shared" si="74"/>
        <v>5643349.194719472</v>
      </c>
      <c r="O97">
        <v>14029</v>
      </c>
      <c r="P97">
        <f>O97</f>
        <v>14029</v>
      </c>
      <c r="Q97" s="23">
        <v>57418</v>
      </c>
      <c r="R97" s="22">
        <v>60889</v>
      </c>
      <c r="S97">
        <v>694.3</v>
      </c>
      <c r="T97">
        <v>0</v>
      </c>
      <c r="U97">
        <v>79.8</v>
      </c>
      <c r="V97">
        <v>6948.2</v>
      </c>
      <c r="W97">
        <f t="shared" si="47"/>
        <v>31</v>
      </c>
      <c r="X97">
        <v>21</v>
      </c>
      <c r="Y97">
        <f t="shared" si="65"/>
        <v>96</v>
      </c>
      <c r="Z97">
        <f t="shared" ref="Z97:AN97" si="98">Z85</f>
        <v>0</v>
      </c>
      <c r="AA97">
        <f t="shared" si="98"/>
        <v>0</v>
      </c>
      <c r="AB97">
        <f t="shared" si="98"/>
        <v>0</v>
      </c>
      <c r="AC97">
        <f t="shared" si="98"/>
        <v>0</v>
      </c>
      <c r="AD97">
        <f t="shared" si="98"/>
        <v>0</v>
      </c>
      <c r="AE97">
        <f t="shared" si="98"/>
        <v>0</v>
      </c>
      <c r="AF97">
        <f t="shared" si="98"/>
        <v>0</v>
      </c>
      <c r="AG97">
        <f t="shared" si="98"/>
        <v>0</v>
      </c>
      <c r="AH97">
        <f t="shared" si="98"/>
        <v>0</v>
      </c>
      <c r="AI97">
        <f t="shared" si="98"/>
        <v>0</v>
      </c>
      <c r="AJ97">
        <f t="shared" si="98"/>
        <v>0</v>
      </c>
      <c r="AK97">
        <f t="shared" si="98"/>
        <v>0</v>
      </c>
      <c r="AL97">
        <f t="shared" si="98"/>
        <v>0</v>
      </c>
      <c r="AM97">
        <f t="shared" si="98"/>
        <v>0</v>
      </c>
      <c r="AN97">
        <f t="shared" si="98"/>
        <v>1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O8" sqref="O8"/>
    </sheetView>
  </sheetViews>
  <sheetFormatPr defaultRowHeight="13.2" x14ac:dyDescent="0.25"/>
  <cols>
    <col min="2" max="2" width="13.5546875" customWidth="1"/>
    <col min="3" max="3" width="12.44140625" bestFit="1" customWidth="1"/>
    <col min="4" max="4" width="11.44140625" bestFit="1" customWidth="1"/>
    <col min="7" max="7" width="13" customWidth="1"/>
    <col min="8" max="8" width="11.44140625" bestFit="1" customWidth="1"/>
    <col min="9" max="9" width="13.6640625" customWidth="1"/>
  </cols>
  <sheetData>
    <row r="1" spans="1:10" x14ac:dyDescent="0.25">
      <c r="A1" s="29" t="s">
        <v>83</v>
      </c>
      <c r="B1" s="28"/>
      <c r="C1" s="28"/>
      <c r="D1" s="28"/>
      <c r="E1" s="28"/>
    </row>
    <row r="2" spans="1:10" x14ac:dyDescent="0.25">
      <c r="A2" s="28"/>
      <c r="B2" s="28"/>
      <c r="C2" s="155" t="s">
        <v>89</v>
      </c>
      <c r="D2" s="156"/>
      <c r="E2" s="30" t="s">
        <v>84</v>
      </c>
      <c r="G2" s="28"/>
      <c r="H2" s="155" t="s">
        <v>90</v>
      </c>
      <c r="I2" s="156"/>
      <c r="J2" s="30" t="s">
        <v>84</v>
      </c>
    </row>
    <row r="3" spans="1:10" x14ac:dyDescent="0.25">
      <c r="A3" s="28"/>
      <c r="B3" s="29" t="s">
        <v>17</v>
      </c>
      <c r="C3" s="29" t="s">
        <v>85</v>
      </c>
      <c r="D3" s="29" t="s">
        <v>73</v>
      </c>
      <c r="E3" s="30" t="s">
        <v>86</v>
      </c>
      <c r="G3" s="29" t="s">
        <v>17</v>
      </c>
      <c r="H3" s="29" t="s">
        <v>85</v>
      </c>
      <c r="I3" s="29" t="s">
        <v>73</v>
      </c>
      <c r="J3" s="30" t="s">
        <v>86</v>
      </c>
    </row>
    <row r="4" spans="1:10" s="23" customFormat="1" x14ac:dyDescent="0.25">
      <c r="A4" s="28"/>
      <c r="B4" s="29">
        <v>2008</v>
      </c>
      <c r="C4" s="32">
        <f>SUMIF(Data!$B:$B,$B4,Data!E:E)</f>
        <v>41965836.990000002</v>
      </c>
      <c r="D4" s="32">
        <f>SUMIF('Residential Predicted Monthly'!$B:$B,$B4,'Residential Predicted Monthly'!T:T)</f>
        <v>42674964.778947204</v>
      </c>
      <c r="E4" s="33">
        <f t="shared" ref="E4" si="0">ABS(D4-C4)/C4</f>
        <v>1.6897739680878512E-2</v>
      </c>
      <c r="G4" s="29">
        <v>2008</v>
      </c>
      <c r="H4" s="32">
        <f>SUMIF(Data!$B:$B,$B4,Data!G:G)</f>
        <v>20275891.640000001</v>
      </c>
      <c r="I4" s="32">
        <f>SUMIF('GS&lt;50 Predicted Monthly'!$B:$B,$B4,'GS&lt;50 Predicted Monthly'!N:N)</f>
        <v>20051736.06915535</v>
      </c>
      <c r="J4" s="33">
        <f t="shared" ref="J4" si="1">ABS(I4-H4)/H4</f>
        <v>1.1055275635939938E-2</v>
      </c>
    </row>
    <row r="5" spans="1:10" x14ac:dyDescent="0.25">
      <c r="A5" s="28"/>
      <c r="B5" s="29">
        <v>2009</v>
      </c>
      <c r="C5" s="32">
        <f>SUMIF(Data!$B:$B,$B5,Data!E:E)</f>
        <v>42988146</v>
      </c>
      <c r="D5" s="32">
        <f>SUMIF('Residential Predicted Monthly'!$B:$B,$B5,'Residential Predicted Monthly'!T:T)</f>
        <v>42676421.783164784</v>
      </c>
      <c r="E5" s="33">
        <f>ABS(D5-C5)/C5</f>
        <v>7.2513994168349498E-3</v>
      </c>
      <c r="G5" s="29">
        <v>2009</v>
      </c>
      <c r="H5" s="32">
        <f>SUMIF(Data!$B:$B,$B5,Data!G:G)</f>
        <v>20004778</v>
      </c>
      <c r="I5" s="32">
        <f>SUMIF('GS&lt;50 Predicted Monthly'!$B:$B,$B5,'GS&lt;50 Predicted Monthly'!N:N)</f>
        <v>20086030.504212756</v>
      </c>
      <c r="J5" s="33">
        <f>ABS(I5-H5)/H5</f>
        <v>4.0616548812866457E-3</v>
      </c>
    </row>
    <row r="6" spans="1:10" x14ac:dyDescent="0.25">
      <c r="A6" s="28"/>
      <c r="B6" s="29">
        <v>2010</v>
      </c>
      <c r="C6" s="32">
        <f>SUMIF(Data!$B:$B,$B6,Data!E:E)</f>
        <v>41640773.285714284</v>
      </c>
      <c r="D6" s="32">
        <f>SUMIF('Residential Predicted Monthly'!$B:$B,$B6,'Residential Predicted Monthly'!T:T)</f>
        <v>41375774.998765677</v>
      </c>
      <c r="E6" s="33">
        <f t="shared" ref="E6:E11" si="2">ABS(D6-C6)/C6</f>
        <v>6.3639136845597306E-3</v>
      </c>
      <c r="G6" s="29">
        <v>2010</v>
      </c>
      <c r="H6" s="32">
        <f>SUMIF(Data!$B:$B,$B6,Data!G:G)</f>
        <v>19876347.714285716</v>
      </c>
      <c r="I6" s="32">
        <f>SUMIF('GS&lt;50 Predicted Monthly'!$B:$B,$B6,'GS&lt;50 Predicted Monthly'!N:N)</f>
        <v>19770916.049579728</v>
      </c>
      <c r="J6" s="33">
        <f t="shared" ref="J6:J11" si="3">ABS(I6-H6)/H6</f>
        <v>5.3043781594850634E-3</v>
      </c>
    </row>
    <row r="7" spans="1:10" x14ac:dyDescent="0.25">
      <c r="A7" s="28"/>
      <c r="B7" s="29">
        <v>2011</v>
      </c>
      <c r="C7" s="32">
        <f>SUMIF(Data!$B:$B,$B7,Data!E:E)</f>
        <v>41936263</v>
      </c>
      <c r="D7" s="32">
        <f>SUMIF('Residential Predicted Monthly'!$B:$B,$B7,'Residential Predicted Monthly'!T:T)</f>
        <v>42089709.737911068</v>
      </c>
      <c r="E7" s="33">
        <f t="shared" si="2"/>
        <v>3.6590465371477642E-3</v>
      </c>
      <c r="G7" s="29">
        <v>2011</v>
      </c>
      <c r="H7" s="32">
        <f>SUMIF(Data!$B:$B,$B7,Data!G:G)</f>
        <v>20088297</v>
      </c>
      <c r="I7" s="32">
        <f>SUMIF('GS&lt;50 Predicted Monthly'!$B:$B,$B7,'GS&lt;50 Predicted Monthly'!N:N)</f>
        <v>20009955.329282451</v>
      </c>
      <c r="J7" s="33">
        <f t="shared" si="3"/>
        <v>3.8998662115334406E-3</v>
      </c>
    </row>
    <row r="8" spans="1:10" x14ac:dyDescent="0.25">
      <c r="A8" s="28"/>
      <c r="B8" s="29">
        <v>2012</v>
      </c>
      <c r="C8" s="32">
        <f>SUMIF(Data!$B:$B,$B8,Data!E:E)</f>
        <v>41580385</v>
      </c>
      <c r="D8" s="32">
        <f>SUMIF('Residential Predicted Monthly'!$B:$B,$B8,'Residential Predicted Monthly'!T:T)</f>
        <v>41109016.290437311</v>
      </c>
      <c r="E8" s="33">
        <f t="shared" si="2"/>
        <v>1.1336323835450034E-2</v>
      </c>
      <c r="G8" s="29">
        <v>2012</v>
      </c>
      <c r="H8" s="32">
        <f>SUMIF(Data!$B:$B,$B8,Data!G:G)</f>
        <v>20381841</v>
      </c>
      <c r="I8" s="32">
        <f>SUMIF('GS&lt;50 Predicted Monthly'!$B:$B,$B8,'GS&lt;50 Predicted Monthly'!N:N)</f>
        <v>19781660.674462222</v>
      </c>
      <c r="J8" s="33">
        <f t="shared" si="3"/>
        <v>2.9446816189851469E-2</v>
      </c>
    </row>
    <row r="9" spans="1:10" x14ac:dyDescent="0.25">
      <c r="A9" s="28"/>
      <c r="B9" s="29">
        <v>2013</v>
      </c>
      <c r="C9" s="32">
        <f>SUMIF(Data!$B:$B,$B9,Data!E:E)</f>
        <v>43317250</v>
      </c>
      <c r="D9" s="32">
        <f>SUMIF('Residential Predicted Monthly'!$B:$B,$B9,'Residential Predicted Monthly'!T:T)</f>
        <v>42738839.934008576</v>
      </c>
      <c r="E9" s="33">
        <f t="shared" si="2"/>
        <v>1.3352880572783915E-2</v>
      </c>
      <c r="G9" s="29">
        <v>2013</v>
      </c>
      <c r="H9" s="32">
        <f>SUMIF(Data!$B:$B,$B9,Data!G:G)</f>
        <v>20406290</v>
      </c>
      <c r="I9" s="32">
        <f>SUMIF('GS&lt;50 Predicted Monthly'!$B:$B,$B9,'GS&lt;50 Predicted Monthly'!N:N)</f>
        <v>20360415.542420257</v>
      </c>
      <c r="J9" s="33">
        <f t="shared" si="3"/>
        <v>2.2480547703547836E-3</v>
      </c>
    </row>
    <row r="10" spans="1:10" x14ac:dyDescent="0.25">
      <c r="A10" s="28"/>
      <c r="B10" s="29">
        <v>2014</v>
      </c>
      <c r="C10" s="32">
        <f>SUMIF(Data!$B:$B,$B10,Data!E:E)</f>
        <v>42817440</v>
      </c>
      <c r="D10" s="32">
        <f>SUMIF('Residential Predicted Monthly'!$B:$B,$B10,'Residential Predicted Monthly'!T:T)</f>
        <v>42850442.298077211</v>
      </c>
      <c r="E10" s="33">
        <f t="shared" si="2"/>
        <v>7.7076766096270081E-4</v>
      </c>
      <c r="G10" s="29">
        <v>2014</v>
      </c>
      <c r="H10" s="32">
        <f>SUMIF(Data!$B:$B,$B10,Data!G:G)</f>
        <v>20089108</v>
      </c>
      <c r="I10" s="32">
        <f>SUMIF('GS&lt;50 Predicted Monthly'!$B:$B,$B10,'GS&lt;50 Predicted Monthly'!N:N)</f>
        <v>20476508.340568163</v>
      </c>
      <c r="J10" s="33">
        <f t="shared" si="3"/>
        <v>1.9284098655259482E-2</v>
      </c>
    </row>
    <row r="11" spans="1:10" x14ac:dyDescent="0.25">
      <c r="A11" s="28"/>
      <c r="B11" s="29">
        <v>2015</v>
      </c>
      <c r="C11" s="32">
        <f>SUMIF(Data!$B:$B,$B11,Data!E:E)</f>
        <v>41096056</v>
      </c>
      <c r="D11" s="32">
        <f>SUMIF('Residential Predicted Monthly'!$B:$B,$B11,'Residential Predicted Monthly'!T:T)</f>
        <v>41826980.454402193</v>
      </c>
      <c r="E11" s="33">
        <f t="shared" si="2"/>
        <v>1.7785756725710939E-2</v>
      </c>
      <c r="G11" s="29">
        <v>2015</v>
      </c>
      <c r="H11" s="32">
        <f>SUMIF(Data!$B:$B,$B11,Data!G:G)</f>
        <v>19602981</v>
      </c>
      <c r="I11" s="32">
        <f>SUMIF('GS&lt;50 Predicted Monthly'!$B:$B,$B11,'GS&lt;50 Predicted Monthly'!N:N)</f>
        <v>20188311.844604827</v>
      </c>
      <c r="J11" s="33">
        <f t="shared" si="3"/>
        <v>2.9859277249966596E-2</v>
      </c>
    </row>
    <row r="12" spans="1:10" x14ac:dyDescent="0.25">
      <c r="A12" s="28"/>
      <c r="B12" s="28"/>
      <c r="C12" s="28"/>
      <c r="D12" s="28"/>
      <c r="E12" s="28"/>
      <c r="G12" s="28"/>
      <c r="H12" s="28"/>
      <c r="I12" s="28"/>
      <c r="J12" s="28"/>
    </row>
    <row r="13" spans="1:10" x14ac:dyDescent="0.25">
      <c r="A13" s="28"/>
      <c r="B13" s="157" t="s">
        <v>87</v>
      </c>
      <c r="C13" s="157"/>
      <c r="D13" s="157"/>
      <c r="E13" s="34">
        <f>AVERAGE(E4:E11)</f>
        <v>9.6772285142910693E-3</v>
      </c>
      <c r="G13" s="157" t="s">
        <v>87</v>
      </c>
      <c r="H13" s="157"/>
      <c r="I13" s="157"/>
      <c r="J13" s="34">
        <f>AVERAGE(J4:J11)</f>
        <v>1.3144927719209677E-2</v>
      </c>
    </row>
    <row r="14" spans="1:10" x14ac:dyDescent="0.25">
      <c r="A14" s="28"/>
      <c r="B14" s="158" t="s">
        <v>88</v>
      </c>
      <c r="C14" s="158"/>
      <c r="D14" s="158"/>
      <c r="E14" s="34">
        <f>'Residential Predicted Monthly'!U98</f>
        <v>3.0145436235451809E-2</v>
      </c>
      <c r="G14" s="158" t="s">
        <v>88</v>
      </c>
      <c r="H14" s="158"/>
      <c r="I14" s="158"/>
      <c r="J14" s="34">
        <f>'GS&lt;50 Predicted Monthly'!O98</f>
        <v>4.2705142258154194E-2</v>
      </c>
    </row>
  </sheetData>
  <mergeCells count="6">
    <mergeCell ref="C2:D2"/>
    <mergeCell ref="B13:D13"/>
    <mergeCell ref="B14:D14"/>
    <mergeCell ref="H2:I2"/>
    <mergeCell ref="G13:I13"/>
    <mergeCell ref="G14:I1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topLeftCell="A81" workbookViewId="0">
      <selection activeCell="B99" sqref="B99:T121"/>
    </sheetView>
  </sheetViews>
  <sheetFormatPr defaultRowHeight="13.2" x14ac:dyDescent="0.25"/>
  <cols>
    <col min="1" max="1" width="10.33203125" style="23" bestFit="1" customWidth="1"/>
    <col min="2" max="2" width="10.33203125" style="23" customWidth="1"/>
    <col min="3" max="3" width="9.88671875" style="23" bestFit="1" customWidth="1"/>
    <col min="4" max="16384" width="8.88671875" style="23"/>
  </cols>
  <sheetData>
    <row r="1" spans="1:20" x14ac:dyDescent="0.25">
      <c r="A1" s="23" t="str">
        <f>Data!A1</f>
        <v>Date</v>
      </c>
      <c r="B1" s="23" t="str">
        <f>Data!B1</f>
        <v>Year</v>
      </c>
      <c r="C1" s="5" t="str">
        <f>Data!E1</f>
        <v>ReskWhb1</v>
      </c>
      <c r="D1" s="23" t="str">
        <f>Data!S1</f>
        <v>HDD</v>
      </c>
      <c r="E1" s="23" t="str">
        <f>Data!T1</f>
        <v>CDD</v>
      </c>
      <c r="F1" s="23" t="str">
        <f>Data!Y1</f>
        <v>Trend</v>
      </c>
      <c r="G1" s="23" t="str">
        <f>Data!Z1</f>
        <v>Spring</v>
      </c>
      <c r="H1" s="23" t="str">
        <f>Data!AA1</f>
        <v>Fall</v>
      </c>
      <c r="I1" s="23" t="str">
        <f>Data!AD1</f>
        <v>Feb</v>
      </c>
      <c r="J1" s="23" t="str">
        <f>Data!AI1</f>
        <v>Jul</v>
      </c>
      <c r="L1" s="23" t="s">
        <v>61</v>
      </c>
      <c r="M1" s="23" t="str">
        <f t="shared" ref="M1:S1" si="0">D1</f>
        <v>HDD</v>
      </c>
      <c r="N1" s="23" t="str">
        <f t="shared" si="0"/>
        <v>CDD</v>
      </c>
      <c r="O1" s="23" t="str">
        <f t="shared" si="0"/>
        <v>Trend</v>
      </c>
      <c r="P1" s="23" t="str">
        <f t="shared" si="0"/>
        <v>Spring</v>
      </c>
      <c r="Q1" s="23" t="str">
        <f t="shared" si="0"/>
        <v>Fall</v>
      </c>
      <c r="R1" s="23" t="str">
        <f t="shared" si="0"/>
        <v>Feb</v>
      </c>
      <c r="S1" s="23" t="str">
        <f t="shared" si="0"/>
        <v>Jul</v>
      </c>
      <c r="T1" s="23" t="s">
        <v>102</v>
      </c>
    </row>
    <row r="2" spans="1:20" x14ac:dyDescent="0.25">
      <c r="A2" s="18">
        <f>Data!A2</f>
        <v>39448</v>
      </c>
      <c r="B2" s="27">
        <f>Data!B2</f>
        <v>2008</v>
      </c>
      <c r="C2" s="5">
        <f>Data!E2</f>
        <v>4530118.7300000004</v>
      </c>
      <c r="D2" s="23">
        <f ca="1">'Weather Data'!H62</f>
        <v>1035.1799999999998</v>
      </c>
      <c r="E2" s="23">
        <f ca="1">'Weather Data'!I62</f>
        <v>0</v>
      </c>
      <c r="F2" s="23">
        <f>Data!Y2</f>
        <v>1</v>
      </c>
      <c r="G2" s="23">
        <f>Data!Z2</f>
        <v>0</v>
      </c>
      <c r="H2" s="23">
        <f>Data!AA2</f>
        <v>0</v>
      </c>
      <c r="I2" s="23">
        <f>Data!AD2</f>
        <v>0</v>
      </c>
      <c r="J2" s="23">
        <f>Data!AI2</f>
        <v>0</v>
      </c>
      <c r="L2" s="23">
        <f>'Residential OLS model'!$B$5</f>
        <v>2616615.1478140298</v>
      </c>
      <c r="M2" s="23">
        <f ca="1">'Residential OLS model'!$B$6*D2</f>
        <v>2310728.0101484754</v>
      </c>
      <c r="N2" s="23">
        <f ca="1">'Residential OLS model'!$B$7*E2</f>
        <v>0</v>
      </c>
      <c r="O2" s="23">
        <f>'Residential OLS model'!$B$8*F2</f>
        <v>-1251.4518957714199</v>
      </c>
      <c r="P2" s="23">
        <f>'Residential OLS model'!$B$9*G2</f>
        <v>0</v>
      </c>
      <c r="Q2" s="23">
        <f>'Residential OLS model'!$B$10*H2</f>
        <v>0</v>
      </c>
      <c r="R2" s="23">
        <f>'Residential OLS model'!$B$11*I2</f>
        <v>0</v>
      </c>
      <c r="S2" s="23">
        <f>'Residential OLS model'!$B$12*J2</f>
        <v>0</v>
      </c>
      <c r="T2" s="23">
        <f ca="1">SUM(L2:S2)</f>
        <v>4926091.7060667332</v>
      </c>
    </row>
    <row r="3" spans="1:20" x14ac:dyDescent="0.25">
      <c r="A3" s="18">
        <f>Data!A3</f>
        <v>39479</v>
      </c>
      <c r="B3" s="27">
        <f>Data!B3</f>
        <v>2008</v>
      </c>
      <c r="C3" s="5">
        <f>Data!E3</f>
        <v>4385479.7300000004</v>
      </c>
      <c r="D3" s="23">
        <f ca="1">'Weather Data'!H63</f>
        <v>937.08000000000015</v>
      </c>
      <c r="E3" s="23">
        <f ca="1">'Weather Data'!I63</f>
        <v>0</v>
      </c>
      <c r="F3" s="23">
        <f>Data!Y3</f>
        <v>2</v>
      </c>
      <c r="G3" s="23">
        <f>Data!Z3</f>
        <v>0</v>
      </c>
      <c r="H3" s="23">
        <f>Data!AA3</f>
        <v>0</v>
      </c>
      <c r="I3" s="23">
        <f>Data!AD3</f>
        <v>1</v>
      </c>
      <c r="J3" s="23">
        <f>Data!AI3</f>
        <v>0</v>
      </c>
      <c r="L3" s="23">
        <f>'Residential OLS model'!$B$5</f>
        <v>2616615.1478140298</v>
      </c>
      <c r="M3" s="23">
        <f ca="1">'Residential OLS model'!$B$6*D3</f>
        <v>2091749.2646205819</v>
      </c>
      <c r="N3" s="23">
        <f ca="1">'Residential OLS model'!$B$7*E3</f>
        <v>0</v>
      </c>
      <c r="O3" s="23">
        <f>'Residential OLS model'!$B$8*F3</f>
        <v>-2502.9037915428398</v>
      </c>
      <c r="P3" s="23">
        <f>'Residential OLS model'!$B$9*G3</f>
        <v>0</v>
      </c>
      <c r="Q3" s="23">
        <f>'Residential OLS model'!$B$10*H3</f>
        <v>0</v>
      </c>
      <c r="R3" s="23">
        <f>'Residential OLS model'!$B$11*I3</f>
        <v>-442206.74041405</v>
      </c>
      <c r="S3" s="23">
        <f>'Residential OLS model'!$B$12*J3</f>
        <v>0</v>
      </c>
      <c r="T3" s="23">
        <f t="shared" ref="T3:T66" ca="1" si="1">SUM(L3:S3)</f>
        <v>4263654.768229018</v>
      </c>
    </row>
    <row r="4" spans="1:20" x14ac:dyDescent="0.25">
      <c r="A4" s="18">
        <f>Data!A4</f>
        <v>39508</v>
      </c>
      <c r="B4" s="27">
        <f>Data!B4</f>
        <v>2008</v>
      </c>
      <c r="C4" s="5">
        <f>Data!E4</f>
        <v>4120513.3</v>
      </c>
      <c r="D4" s="23">
        <f ca="1">'Weather Data'!H64</f>
        <v>773.1400000000001</v>
      </c>
      <c r="E4" s="23">
        <f ca="1">'Weather Data'!I64</f>
        <v>0.13999999999999999</v>
      </c>
      <c r="F4" s="23">
        <f>Data!Y4</f>
        <v>3</v>
      </c>
      <c r="G4" s="23">
        <f>Data!Z4</f>
        <v>1</v>
      </c>
      <c r="H4" s="23">
        <f>Data!AA4</f>
        <v>0</v>
      </c>
      <c r="I4" s="23">
        <f>Data!AD4</f>
        <v>0</v>
      </c>
      <c r="J4" s="23">
        <f>Data!AI4</f>
        <v>0</v>
      </c>
      <c r="L4" s="23">
        <f>'Residential OLS model'!$B$5</f>
        <v>2616615.1478140298</v>
      </c>
      <c r="M4" s="23">
        <f ca="1">'Residential OLS model'!$B$6*D4</f>
        <v>1725802.5210747819</v>
      </c>
      <c r="N4" s="23">
        <f ca="1">'Residential OLS model'!$B$7*E4</f>
        <v>1021.8550037918782</v>
      </c>
      <c r="O4" s="23">
        <f>'Residential OLS model'!$B$8*F4</f>
        <v>-3754.3556873142597</v>
      </c>
      <c r="P4" s="23">
        <f>'Residential OLS model'!$B$9*G4</f>
        <v>-385041.40679526702</v>
      </c>
      <c r="Q4" s="23">
        <f>'Residential OLS model'!$B$10*H4</f>
        <v>0</v>
      </c>
      <c r="R4" s="23">
        <f>'Residential OLS model'!$B$11*I4</f>
        <v>0</v>
      </c>
      <c r="S4" s="23">
        <f>'Residential OLS model'!$B$12*J4</f>
        <v>0</v>
      </c>
      <c r="T4" s="23">
        <f t="shared" ca="1" si="1"/>
        <v>3954643.7614100222</v>
      </c>
    </row>
    <row r="5" spans="1:20" x14ac:dyDescent="0.25">
      <c r="A5" s="18">
        <f>Data!A5</f>
        <v>39539</v>
      </c>
      <c r="B5" s="27">
        <f>Data!B5</f>
        <v>2008</v>
      </c>
      <c r="C5" s="5">
        <f>Data!E5</f>
        <v>2920103.81</v>
      </c>
      <c r="D5" s="23">
        <f ca="1">'Weather Data'!H65</f>
        <v>490.03999999999996</v>
      </c>
      <c r="E5" s="23">
        <f ca="1">'Weather Data'!I65</f>
        <v>0.16</v>
      </c>
      <c r="F5" s="23">
        <f>Data!Y5</f>
        <v>4</v>
      </c>
      <c r="G5" s="23">
        <f>Data!Z5</f>
        <v>1</v>
      </c>
      <c r="H5" s="23">
        <f>Data!AA5</f>
        <v>0</v>
      </c>
      <c r="I5" s="23">
        <f>Data!AD5</f>
        <v>0</v>
      </c>
      <c r="J5" s="23">
        <f>Data!AI5</f>
        <v>0</v>
      </c>
      <c r="L5" s="23">
        <f>'Residential OLS model'!$B$5</f>
        <v>2616615.1478140298</v>
      </c>
      <c r="M5" s="23">
        <f ca="1">'Residential OLS model'!$B$6*D5</f>
        <v>1093866.9159886772</v>
      </c>
      <c r="N5" s="23">
        <f ca="1">'Residential OLS model'!$B$7*E5</f>
        <v>1167.8342900478608</v>
      </c>
      <c r="O5" s="23">
        <f>'Residential OLS model'!$B$8*F5</f>
        <v>-5005.8075830856797</v>
      </c>
      <c r="P5" s="23">
        <f>'Residential OLS model'!$B$9*G5</f>
        <v>-385041.40679526702</v>
      </c>
      <c r="Q5" s="23">
        <f>'Residential OLS model'!$B$10*H5</f>
        <v>0</v>
      </c>
      <c r="R5" s="23">
        <f>'Residential OLS model'!$B$11*I5</f>
        <v>0</v>
      </c>
      <c r="S5" s="23">
        <f>'Residential OLS model'!$B$12*J5</f>
        <v>0</v>
      </c>
      <c r="T5" s="23">
        <f t="shared" ca="1" si="1"/>
        <v>3321602.6837144019</v>
      </c>
    </row>
    <row r="6" spans="1:20" x14ac:dyDescent="0.25">
      <c r="A6" s="18">
        <f>Data!A6</f>
        <v>39569</v>
      </c>
      <c r="B6" s="27">
        <f>Data!B6</f>
        <v>2008</v>
      </c>
      <c r="C6" s="5">
        <f>Data!E6</f>
        <v>2793779.37</v>
      </c>
      <c r="D6" s="23">
        <f ca="1">'Weather Data'!H66</f>
        <v>249.85999999999999</v>
      </c>
      <c r="E6" s="23">
        <f ca="1">'Weather Data'!I66</f>
        <v>7.95</v>
      </c>
      <c r="F6" s="23">
        <f>Data!Y6</f>
        <v>5</v>
      </c>
      <c r="G6" s="23">
        <f>Data!Z6</f>
        <v>1</v>
      </c>
      <c r="H6" s="23">
        <f>Data!AA6</f>
        <v>0</v>
      </c>
      <c r="I6" s="23">
        <f>Data!AD6</f>
        <v>0</v>
      </c>
      <c r="J6" s="23">
        <f>Data!AI6</f>
        <v>0</v>
      </c>
      <c r="L6" s="23">
        <f>'Residential OLS model'!$B$5</f>
        <v>2616615.1478140298</v>
      </c>
      <c r="M6" s="23">
        <f ca="1">'Residential OLS model'!$B$6*D6</f>
        <v>557737.30232007778</v>
      </c>
      <c r="N6" s="23">
        <f ca="1">'Residential OLS model'!$B$7*E6</f>
        <v>58026.766286753089</v>
      </c>
      <c r="O6" s="23">
        <f>'Residential OLS model'!$B$8*F6</f>
        <v>-6257.2594788570996</v>
      </c>
      <c r="P6" s="23">
        <f>'Residential OLS model'!$B$9*G6</f>
        <v>-385041.40679526702</v>
      </c>
      <c r="Q6" s="23">
        <f>'Residential OLS model'!$B$10*H6</f>
        <v>0</v>
      </c>
      <c r="R6" s="23">
        <f>'Residential OLS model'!$B$11*I6</f>
        <v>0</v>
      </c>
      <c r="S6" s="23">
        <f>'Residential OLS model'!$B$12*J6</f>
        <v>0</v>
      </c>
      <c r="T6" s="23">
        <f t="shared" ca="1" si="1"/>
        <v>2841080.5501467367</v>
      </c>
    </row>
    <row r="7" spans="1:20" x14ac:dyDescent="0.25">
      <c r="A7" s="18">
        <f>Data!A7</f>
        <v>39600</v>
      </c>
      <c r="B7" s="27">
        <f>Data!B7</f>
        <v>2008</v>
      </c>
      <c r="C7" s="5">
        <f>Data!E7</f>
        <v>3177125.75</v>
      </c>
      <c r="D7" s="23">
        <f ca="1">'Weather Data'!H67</f>
        <v>100.25000000000001</v>
      </c>
      <c r="E7" s="23">
        <f ca="1">'Weather Data'!I67</f>
        <v>18.03</v>
      </c>
      <c r="F7" s="23">
        <f>Data!Y7</f>
        <v>6</v>
      </c>
      <c r="G7" s="23">
        <f>Data!Z7</f>
        <v>0</v>
      </c>
      <c r="H7" s="23">
        <f>Data!AA7</f>
        <v>0</v>
      </c>
      <c r="I7" s="23">
        <f>Data!AD7</f>
        <v>0</v>
      </c>
      <c r="J7" s="23">
        <f>Data!AI7</f>
        <v>0</v>
      </c>
      <c r="L7" s="23">
        <f>'Residential OLS model'!$B$5</f>
        <v>2616615.1478140298</v>
      </c>
      <c r="M7" s="23">
        <f ca="1">'Residential OLS model'!$B$6*D7</f>
        <v>223777.97389573284</v>
      </c>
      <c r="N7" s="23">
        <f ca="1">'Residential OLS model'!$B$7*E7</f>
        <v>131600.32655976832</v>
      </c>
      <c r="O7" s="23">
        <f>'Residential OLS model'!$B$8*F7</f>
        <v>-7508.7113746285195</v>
      </c>
      <c r="P7" s="23">
        <f>'Residential OLS model'!$B$9*G7</f>
        <v>0</v>
      </c>
      <c r="Q7" s="23">
        <f>'Residential OLS model'!$B$10*H7</f>
        <v>0</v>
      </c>
      <c r="R7" s="23">
        <f>'Residential OLS model'!$B$11*I7</f>
        <v>0</v>
      </c>
      <c r="S7" s="23">
        <f>'Residential OLS model'!$B$12*J7</f>
        <v>0</v>
      </c>
      <c r="T7" s="23">
        <f t="shared" ca="1" si="1"/>
        <v>2964484.7368949028</v>
      </c>
    </row>
    <row r="8" spans="1:20" x14ac:dyDescent="0.25">
      <c r="A8" s="18">
        <f>Data!A8</f>
        <v>39630</v>
      </c>
      <c r="B8" s="27">
        <f>Data!B8</f>
        <v>2008</v>
      </c>
      <c r="C8" s="5">
        <f>Data!E8</f>
        <v>3227538.3</v>
      </c>
      <c r="D8" s="23">
        <f ca="1">'Weather Data'!H68</f>
        <v>49.4</v>
      </c>
      <c r="E8" s="23">
        <f ca="1">'Weather Data'!I68</f>
        <v>38.42</v>
      </c>
      <c r="F8" s="23">
        <f>Data!Y8</f>
        <v>7</v>
      </c>
      <c r="G8" s="23">
        <f>Data!Z8</f>
        <v>0</v>
      </c>
      <c r="H8" s="23">
        <f>Data!AA8</f>
        <v>0</v>
      </c>
      <c r="I8" s="23">
        <f>Data!AD8</f>
        <v>0</v>
      </c>
      <c r="J8" s="23">
        <f>Data!AI8</f>
        <v>1</v>
      </c>
      <c r="L8" s="23">
        <f>'Residential OLS model'!$B$5</f>
        <v>2616615.1478140298</v>
      </c>
      <c r="M8" s="23">
        <f ca="1">'Residential OLS model'!$B$6*D8</f>
        <v>110270.64249824638</v>
      </c>
      <c r="N8" s="23">
        <f ca="1">'Residential OLS model'!$B$7*E8</f>
        <v>280426.20889774262</v>
      </c>
      <c r="O8" s="23">
        <f>'Residential OLS model'!$B$8*F8</f>
        <v>-8760.1632703999385</v>
      </c>
      <c r="P8" s="23">
        <f>'Residential OLS model'!$B$9*G8</f>
        <v>0</v>
      </c>
      <c r="Q8" s="23">
        <f>'Residential OLS model'!$B$10*H8</f>
        <v>0</v>
      </c>
      <c r="R8" s="23">
        <f>'Residential OLS model'!$B$11*I8</f>
        <v>0</v>
      </c>
      <c r="S8" s="23">
        <f>'Residential OLS model'!$B$12*J8</f>
        <v>129222.719858172</v>
      </c>
      <c r="T8" s="23">
        <f t="shared" ca="1" si="1"/>
        <v>3127774.5557977906</v>
      </c>
    </row>
    <row r="9" spans="1:20" x14ac:dyDescent="0.25">
      <c r="A9" s="18">
        <f>Data!A9</f>
        <v>39661</v>
      </c>
      <c r="B9" s="27">
        <f>Data!B9</f>
        <v>2008</v>
      </c>
      <c r="C9" s="5">
        <f>Data!E9</f>
        <v>2365844.5</v>
      </c>
      <c r="D9" s="23">
        <f ca="1">'Weather Data'!H69</f>
        <v>76.259999999999991</v>
      </c>
      <c r="E9" s="23">
        <f ca="1">'Weather Data'!I69</f>
        <v>24.46</v>
      </c>
      <c r="F9" s="23">
        <f>Data!Y9</f>
        <v>8</v>
      </c>
      <c r="G9" s="23">
        <f>Data!Z9</f>
        <v>0</v>
      </c>
      <c r="H9" s="23">
        <f>Data!AA9</f>
        <v>0</v>
      </c>
      <c r="I9" s="23">
        <f>Data!AD9</f>
        <v>0</v>
      </c>
      <c r="J9" s="23">
        <f>Data!AI9</f>
        <v>0</v>
      </c>
      <c r="L9" s="23">
        <f>'Residential OLS model'!$B$5</f>
        <v>2616615.1478140298</v>
      </c>
      <c r="M9" s="23">
        <f ca="1">'Residential OLS model'!$B$6*D9</f>
        <v>170227.51410761676</v>
      </c>
      <c r="N9" s="23">
        <f ca="1">'Residential OLS model'!$B$7*E9</f>
        <v>178532.66709106675</v>
      </c>
      <c r="O9" s="23">
        <f>'Residential OLS model'!$B$8*F9</f>
        <v>-10011.615166171359</v>
      </c>
      <c r="P9" s="23">
        <f>'Residential OLS model'!$B$9*G9</f>
        <v>0</v>
      </c>
      <c r="Q9" s="23">
        <f>'Residential OLS model'!$B$10*H9</f>
        <v>0</v>
      </c>
      <c r="R9" s="23">
        <f>'Residential OLS model'!$B$11*I9</f>
        <v>0</v>
      </c>
      <c r="S9" s="23">
        <f>'Residential OLS model'!$B$12*J9</f>
        <v>0</v>
      </c>
      <c r="T9" s="23">
        <f t="shared" ca="1" si="1"/>
        <v>2955363.7138465419</v>
      </c>
    </row>
    <row r="10" spans="1:20" x14ac:dyDescent="0.25">
      <c r="A10" s="18">
        <f>Data!A10</f>
        <v>39692</v>
      </c>
      <c r="B10" s="27">
        <f>Data!B10</f>
        <v>2008</v>
      </c>
      <c r="C10" s="5">
        <f>Data!E10</f>
        <v>2725192.5</v>
      </c>
      <c r="D10" s="23">
        <f ca="1">'Weather Data'!H70</f>
        <v>191.69000000000003</v>
      </c>
      <c r="E10" s="23">
        <f ca="1">'Weather Data'!I70</f>
        <v>6.8900000000000006</v>
      </c>
      <c r="F10" s="23">
        <f>Data!Y10</f>
        <v>9</v>
      </c>
      <c r="G10" s="23">
        <f>Data!Z10</f>
        <v>0</v>
      </c>
      <c r="H10" s="23">
        <f>Data!AA10</f>
        <v>1</v>
      </c>
      <c r="I10" s="23">
        <f>Data!AD10</f>
        <v>0</v>
      </c>
      <c r="J10" s="23">
        <f>Data!AI10</f>
        <v>0</v>
      </c>
      <c r="L10" s="23">
        <f>'Residential OLS model'!$B$5</f>
        <v>2616615.1478140298</v>
      </c>
      <c r="M10" s="23">
        <f ca="1">'Residential OLS model'!$B$6*D10</f>
        <v>427890.27247953141</v>
      </c>
      <c r="N10" s="23">
        <f ca="1">'Residential OLS model'!$B$7*E10</f>
        <v>50289.864115186014</v>
      </c>
      <c r="O10" s="23">
        <f>'Residential OLS model'!$B$8*F10</f>
        <v>-11263.06706194278</v>
      </c>
      <c r="P10" s="23">
        <f>'Residential OLS model'!$B$9*G10</f>
        <v>0</v>
      </c>
      <c r="Q10" s="23">
        <f>'Residential OLS model'!$B$10*H10</f>
        <v>-274801.59261032101</v>
      </c>
      <c r="R10" s="23">
        <f>'Residential OLS model'!$B$11*I10</f>
        <v>0</v>
      </c>
      <c r="S10" s="23">
        <f>'Residential OLS model'!$B$12*J10</f>
        <v>0</v>
      </c>
      <c r="T10" s="23">
        <f t="shared" ca="1" si="1"/>
        <v>2808730.6247364832</v>
      </c>
    </row>
    <row r="11" spans="1:20" x14ac:dyDescent="0.25">
      <c r="A11" s="18">
        <f>Data!A11</f>
        <v>39722</v>
      </c>
      <c r="B11" s="27">
        <f>Data!B11</f>
        <v>2008</v>
      </c>
      <c r="C11" s="5">
        <f>Data!E11</f>
        <v>3290420.1</v>
      </c>
      <c r="D11" s="23">
        <f ca="1">'Weather Data'!H71</f>
        <v>404.82</v>
      </c>
      <c r="E11" s="23">
        <f ca="1">'Weather Data'!I71</f>
        <v>0.67999999999999994</v>
      </c>
      <c r="F11" s="23">
        <f>Data!Y11</f>
        <v>10</v>
      </c>
      <c r="G11" s="23">
        <f>Data!Z11</f>
        <v>0</v>
      </c>
      <c r="H11" s="23">
        <f>Data!AA11</f>
        <v>1</v>
      </c>
      <c r="I11" s="23">
        <f>Data!AD11</f>
        <v>0</v>
      </c>
      <c r="J11" s="23">
        <f>Data!AI11</f>
        <v>0</v>
      </c>
      <c r="L11" s="23">
        <f>'Residential OLS model'!$B$5</f>
        <v>2616615.1478140298</v>
      </c>
      <c r="M11" s="23">
        <f ca="1">'Residential OLS model'!$B$6*D11</f>
        <v>903638.89668299805</v>
      </c>
      <c r="N11" s="23">
        <f ca="1">'Residential OLS model'!$B$7*E11</f>
        <v>4963.2957327034082</v>
      </c>
      <c r="O11" s="23">
        <f>'Residential OLS model'!$B$8*F11</f>
        <v>-12514.518957714199</v>
      </c>
      <c r="P11" s="23">
        <f>'Residential OLS model'!$B$9*G11</f>
        <v>0</v>
      </c>
      <c r="Q11" s="23">
        <f>'Residential OLS model'!$B$10*H11</f>
        <v>-274801.59261032101</v>
      </c>
      <c r="R11" s="23">
        <f>'Residential OLS model'!$B$11*I11</f>
        <v>0</v>
      </c>
      <c r="S11" s="23">
        <f>'Residential OLS model'!$B$12*J11</f>
        <v>0</v>
      </c>
      <c r="T11" s="23">
        <f t="shared" ca="1" si="1"/>
        <v>3237901.2286616964</v>
      </c>
    </row>
    <row r="12" spans="1:20" x14ac:dyDescent="0.25">
      <c r="A12" s="18">
        <f>Data!A12</f>
        <v>39753</v>
      </c>
      <c r="B12" s="27">
        <f>Data!B12</f>
        <v>2008</v>
      </c>
      <c r="C12" s="5">
        <f>Data!E12</f>
        <v>3628828.9</v>
      </c>
      <c r="D12" s="23">
        <f ca="1">'Weather Data'!H72</f>
        <v>606.39999999999986</v>
      </c>
      <c r="E12" s="23">
        <f ca="1">'Weather Data'!I72</f>
        <v>0</v>
      </c>
      <c r="F12" s="23">
        <f>Data!Y12</f>
        <v>11</v>
      </c>
      <c r="G12" s="23">
        <f>Data!Z12</f>
        <v>0</v>
      </c>
      <c r="H12" s="23">
        <f>Data!AA12</f>
        <v>1</v>
      </c>
      <c r="I12" s="23">
        <f>Data!AD12</f>
        <v>0</v>
      </c>
      <c r="J12" s="23">
        <f>Data!AI12</f>
        <v>0</v>
      </c>
      <c r="L12" s="23">
        <f>'Residential OLS model'!$B$5</f>
        <v>2616615.1478140298</v>
      </c>
      <c r="M12" s="23">
        <f ca="1">'Residential OLS model'!$B$6*D12</f>
        <v>1353605.619654587</v>
      </c>
      <c r="N12" s="23">
        <f ca="1">'Residential OLS model'!$B$7*E12</f>
        <v>0</v>
      </c>
      <c r="O12" s="23">
        <f>'Residential OLS model'!$B$8*F12</f>
        <v>-13765.970853485618</v>
      </c>
      <c r="P12" s="23">
        <f>'Residential OLS model'!$B$9*G12</f>
        <v>0</v>
      </c>
      <c r="Q12" s="23">
        <f>'Residential OLS model'!$B$10*H12</f>
        <v>-274801.59261032101</v>
      </c>
      <c r="R12" s="23">
        <f>'Residential OLS model'!$B$11*I12</f>
        <v>0</v>
      </c>
      <c r="S12" s="23">
        <f>'Residential OLS model'!$B$12*J12</f>
        <v>0</v>
      </c>
      <c r="T12" s="23">
        <f t="shared" ca="1" si="1"/>
        <v>3681653.2040048102</v>
      </c>
    </row>
    <row r="13" spans="1:20" x14ac:dyDescent="0.25">
      <c r="A13" s="18">
        <f>Data!A13</f>
        <v>39783</v>
      </c>
      <c r="B13" s="27">
        <f>Data!B13</f>
        <v>2008</v>
      </c>
      <c r="C13" s="5">
        <f>Data!E13</f>
        <v>4800892</v>
      </c>
      <c r="D13" s="23">
        <f ca="1">'Weather Data'!H73</f>
        <v>897.8599999999999</v>
      </c>
      <c r="E13" s="23">
        <f ca="1">'Weather Data'!I73</f>
        <v>0</v>
      </c>
      <c r="F13" s="23">
        <f>Data!Y13</f>
        <v>12</v>
      </c>
      <c r="G13" s="23">
        <f>Data!Z13</f>
        <v>0</v>
      </c>
      <c r="H13" s="23">
        <f>Data!AA13</f>
        <v>0</v>
      </c>
      <c r="I13" s="23">
        <f>Data!AD13</f>
        <v>0</v>
      </c>
      <c r="J13" s="23">
        <f>Data!AI13</f>
        <v>0</v>
      </c>
      <c r="L13" s="23">
        <f>'Residential OLS model'!$B$5</f>
        <v>2616615.1478140298</v>
      </c>
      <c r="M13" s="23">
        <f ca="1">'Residential OLS model'!$B$6*D13</f>
        <v>2004202.4103942406</v>
      </c>
      <c r="N13" s="23">
        <f ca="1">'Residential OLS model'!$B$7*E13</f>
        <v>0</v>
      </c>
      <c r="O13" s="23">
        <f>'Residential OLS model'!$B$8*F13</f>
        <v>-15017.422749257039</v>
      </c>
      <c r="P13" s="23">
        <f>'Residential OLS model'!$B$9*G13</f>
        <v>0</v>
      </c>
      <c r="Q13" s="23">
        <f>'Residential OLS model'!$B$10*H13</f>
        <v>0</v>
      </c>
      <c r="R13" s="23">
        <f>'Residential OLS model'!$B$11*I13</f>
        <v>0</v>
      </c>
      <c r="S13" s="23">
        <f>'Residential OLS model'!$B$12*J13</f>
        <v>0</v>
      </c>
      <c r="T13" s="23">
        <f t="shared" ca="1" si="1"/>
        <v>4605800.1354590133</v>
      </c>
    </row>
    <row r="14" spans="1:20" x14ac:dyDescent="0.25">
      <c r="A14" s="18">
        <f>Data!A14</f>
        <v>39814</v>
      </c>
      <c r="B14" s="27">
        <f>Data!B14</f>
        <v>2009</v>
      </c>
      <c r="C14" s="5">
        <f>Data!E14</f>
        <v>5529547</v>
      </c>
      <c r="D14" s="23">
        <f t="shared" ref="D14:E14" ca="1" si="2">D2</f>
        <v>1035.1799999999998</v>
      </c>
      <c r="E14" s="23">
        <f t="shared" ca="1" si="2"/>
        <v>0</v>
      </c>
      <c r="F14" s="23">
        <f>Data!Y14</f>
        <v>13</v>
      </c>
      <c r="G14" s="23">
        <f>Data!Z14</f>
        <v>0</v>
      </c>
      <c r="H14" s="23">
        <f>Data!AA14</f>
        <v>0</v>
      </c>
      <c r="I14" s="23">
        <f>Data!AD14</f>
        <v>0</v>
      </c>
      <c r="J14" s="23">
        <f>Data!AI14</f>
        <v>0</v>
      </c>
      <c r="L14" s="23">
        <f>'Residential OLS model'!$B$5</f>
        <v>2616615.1478140298</v>
      </c>
      <c r="M14" s="23">
        <f ca="1">'Residential OLS model'!$B$6*D14</f>
        <v>2310728.0101484754</v>
      </c>
      <c r="N14" s="23">
        <f ca="1">'Residential OLS model'!$B$7*E14</f>
        <v>0</v>
      </c>
      <c r="O14" s="23">
        <f>'Residential OLS model'!$B$8*F14</f>
        <v>-16268.87464502846</v>
      </c>
      <c r="P14" s="23">
        <f>'Residential OLS model'!$B$9*G14</f>
        <v>0</v>
      </c>
      <c r="Q14" s="23">
        <f>'Residential OLS model'!$B$10*H14</f>
        <v>0</v>
      </c>
      <c r="R14" s="23">
        <f>'Residential OLS model'!$B$11*I14</f>
        <v>0</v>
      </c>
      <c r="S14" s="23">
        <f>'Residential OLS model'!$B$12*J14</f>
        <v>0</v>
      </c>
      <c r="T14" s="23">
        <f t="shared" ca="1" si="1"/>
        <v>4911074.2833174765</v>
      </c>
    </row>
    <row r="15" spans="1:20" x14ac:dyDescent="0.25">
      <c r="A15" s="18">
        <f>Data!A15</f>
        <v>39845</v>
      </c>
      <c r="B15" s="27">
        <f>Data!B15</f>
        <v>2009</v>
      </c>
      <c r="C15" s="5">
        <f>Data!E15</f>
        <v>3825302</v>
      </c>
      <c r="D15" s="23">
        <f t="shared" ref="D15:E15" ca="1" si="3">D3</f>
        <v>937.08000000000015</v>
      </c>
      <c r="E15" s="23">
        <f t="shared" ca="1" si="3"/>
        <v>0</v>
      </c>
      <c r="F15" s="23">
        <f>Data!Y15</f>
        <v>14</v>
      </c>
      <c r="G15" s="23">
        <f>Data!Z15</f>
        <v>0</v>
      </c>
      <c r="H15" s="23">
        <f>Data!AA15</f>
        <v>0</v>
      </c>
      <c r="I15" s="23">
        <f>Data!AD15</f>
        <v>1</v>
      </c>
      <c r="J15" s="23">
        <f>Data!AI15</f>
        <v>0</v>
      </c>
      <c r="L15" s="23">
        <f>'Residential OLS model'!$B$5</f>
        <v>2616615.1478140298</v>
      </c>
      <c r="M15" s="23">
        <f ca="1">'Residential OLS model'!$B$6*D15</f>
        <v>2091749.2646205819</v>
      </c>
      <c r="N15" s="23">
        <f ca="1">'Residential OLS model'!$B$7*E15</f>
        <v>0</v>
      </c>
      <c r="O15" s="23">
        <f>'Residential OLS model'!$B$8*F15</f>
        <v>-17520.326540799877</v>
      </c>
      <c r="P15" s="23">
        <f>'Residential OLS model'!$B$9*G15</f>
        <v>0</v>
      </c>
      <c r="Q15" s="23">
        <f>'Residential OLS model'!$B$10*H15</f>
        <v>0</v>
      </c>
      <c r="R15" s="23">
        <f>'Residential OLS model'!$B$11*I15</f>
        <v>-442206.74041405</v>
      </c>
      <c r="S15" s="23">
        <f>'Residential OLS model'!$B$12*J15</f>
        <v>0</v>
      </c>
      <c r="T15" s="23">
        <f t="shared" ca="1" si="1"/>
        <v>4248637.3454797613</v>
      </c>
    </row>
    <row r="16" spans="1:20" x14ac:dyDescent="0.25">
      <c r="A16" s="18">
        <f>Data!A16</f>
        <v>39873</v>
      </c>
      <c r="B16" s="27">
        <f>Data!B16</f>
        <v>2009</v>
      </c>
      <c r="C16" s="5">
        <f>Data!E16</f>
        <v>4119385</v>
      </c>
      <c r="D16" s="23">
        <f t="shared" ref="D16:E16" ca="1" si="4">D4</f>
        <v>773.1400000000001</v>
      </c>
      <c r="E16" s="23">
        <f t="shared" ca="1" si="4"/>
        <v>0.13999999999999999</v>
      </c>
      <c r="F16" s="23">
        <f>Data!Y16</f>
        <v>15</v>
      </c>
      <c r="G16" s="23">
        <f>Data!Z16</f>
        <v>1</v>
      </c>
      <c r="H16" s="23">
        <f>Data!AA16</f>
        <v>0</v>
      </c>
      <c r="I16" s="23">
        <f>Data!AD16</f>
        <v>0</v>
      </c>
      <c r="J16" s="23">
        <f>Data!AI16</f>
        <v>0</v>
      </c>
      <c r="L16" s="23">
        <f>'Residential OLS model'!$B$5</f>
        <v>2616615.1478140298</v>
      </c>
      <c r="M16" s="23">
        <f ca="1">'Residential OLS model'!$B$6*D16</f>
        <v>1725802.5210747819</v>
      </c>
      <c r="N16" s="23">
        <f ca="1">'Residential OLS model'!$B$7*E16</f>
        <v>1021.8550037918782</v>
      </c>
      <c r="O16" s="23">
        <f>'Residential OLS model'!$B$8*F16</f>
        <v>-18771.778436571298</v>
      </c>
      <c r="P16" s="23">
        <f>'Residential OLS model'!$B$9*G16</f>
        <v>-385041.40679526702</v>
      </c>
      <c r="Q16" s="23">
        <f>'Residential OLS model'!$B$10*H16</f>
        <v>0</v>
      </c>
      <c r="R16" s="23">
        <f>'Residential OLS model'!$B$11*I16</f>
        <v>0</v>
      </c>
      <c r="S16" s="23">
        <f>'Residential OLS model'!$B$12*J16</f>
        <v>0</v>
      </c>
      <c r="T16" s="23">
        <f t="shared" ca="1" si="1"/>
        <v>3939626.3386607654</v>
      </c>
    </row>
    <row r="17" spans="1:20" x14ac:dyDescent="0.25">
      <c r="A17" s="18">
        <f>Data!A17</f>
        <v>39904</v>
      </c>
      <c r="B17" s="27">
        <f>Data!B17</f>
        <v>2009</v>
      </c>
      <c r="C17" s="5">
        <f>Data!E17</f>
        <v>3554291</v>
      </c>
      <c r="D17" s="23">
        <f t="shared" ref="D17:E17" ca="1" si="5">D5</f>
        <v>490.03999999999996</v>
      </c>
      <c r="E17" s="23">
        <f t="shared" ca="1" si="5"/>
        <v>0.16</v>
      </c>
      <c r="F17" s="23">
        <f>Data!Y17</f>
        <v>16</v>
      </c>
      <c r="G17" s="23">
        <f>Data!Z17</f>
        <v>1</v>
      </c>
      <c r="H17" s="23">
        <f>Data!AA17</f>
        <v>0</v>
      </c>
      <c r="I17" s="23">
        <f>Data!AD17</f>
        <v>0</v>
      </c>
      <c r="J17" s="23">
        <f>Data!AI17</f>
        <v>0</v>
      </c>
      <c r="L17" s="23">
        <f>'Residential OLS model'!$B$5</f>
        <v>2616615.1478140298</v>
      </c>
      <c r="M17" s="23">
        <f ca="1">'Residential OLS model'!$B$6*D17</f>
        <v>1093866.9159886772</v>
      </c>
      <c r="N17" s="23">
        <f ca="1">'Residential OLS model'!$B$7*E17</f>
        <v>1167.8342900478608</v>
      </c>
      <c r="O17" s="23">
        <f>'Residential OLS model'!$B$8*F17</f>
        <v>-20023.230332342719</v>
      </c>
      <c r="P17" s="23">
        <f>'Residential OLS model'!$B$9*G17</f>
        <v>-385041.40679526702</v>
      </c>
      <c r="Q17" s="23">
        <f>'Residential OLS model'!$B$10*H17</f>
        <v>0</v>
      </c>
      <c r="R17" s="23">
        <f>'Residential OLS model'!$B$11*I17</f>
        <v>0</v>
      </c>
      <c r="S17" s="23">
        <f>'Residential OLS model'!$B$12*J17</f>
        <v>0</v>
      </c>
      <c r="T17" s="23">
        <f t="shared" ca="1" si="1"/>
        <v>3306585.2609651447</v>
      </c>
    </row>
    <row r="18" spans="1:20" x14ac:dyDescent="0.25">
      <c r="A18" s="18">
        <f>Data!A18</f>
        <v>39934</v>
      </c>
      <c r="B18" s="27">
        <f>Data!B18</f>
        <v>2009</v>
      </c>
      <c r="C18" s="5">
        <f>Data!E18</f>
        <v>2856564</v>
      </c>
      <c r="D18" s="23">
        <f t="shared" ref="D18:E18" ca="1" si="6">D6</f>
        <v>249.85999999999999</v>
      </c>
      <c r="E18" s="23">
        <f t="shared" ca="1" si="6"/>
        <v>7.95</v>
      </c>
      <c r="F18" s="23">
        <f>Data!Y18</f>
        <v>17</v>
      </c>
      <c r="G18" s="23">
        <f>Data!Z18</f>
        <v>1</v>
      </c>
      <c r="H18" s="23">
        <f>Data!AA18</f>
        <v>0</v>
      </c>
      <c r="I18" s="23">
        <f>Data!AD18</f>
        <v>0</v>
      </c>
      <c r="J18" s="23">
        <f>Data!AI18</f>
        <v>0</v>
      </c>
      <c r="L18" s="23">
        <f>'Residential OLS model'!$B$5</f>
        <v>2616615.1478140298</v>
      </c>
      <c r="M18" s="23">
        <f ca="1">'Residential OLS model'!$B$6*D18</f>
        <v>557737.30232007778</v>
      </c>
      <c r="N18" s="23">
        <f ca="1">'Residential OLS model'!$B$7*E18</f>
        <v>58026.766286753089</v>
      </c>
      <c r="O18" s="23">
        <f>'Residential OLS model'!$B$8*F18</f>
        <v>-21274.682228114139</v>
      </c>
      <c r="P18" s="23">
        <f>'Residential OLS model'!$B$9*G18</f>
        <v>-385041.40679526702</v>
      </c>
      <c r="Q18" s="23">
        <f>'Residential OLS model'!$B$10*H18</f>
        <v>0</v>
      </c>
      <c r="R18" s="23">
        <f>'Residential OLS model'!$B$11*I18</f>
        <v>0</v>
      </c>
      <c r="S18" s="23">
        <f>'Residential OLS model'!$B$12*J18</f>
        <v>0</v>
      </c>
      <c r="T18" s="23">
        <f t="shared" ca="1" si="1"/>
        <v>2826063.12739748</v>
      </c>
    </row>
    <row r="19" spans="1:20" x14ac:dyDescent="0.25">
      <c r="A19" s="18">
        <f>Data!A19</f>
        <v>39965</v>
      </c>
      <c r="B19" s="27">
        <f>Data!B19</f>
        <v>2009</v>
      </c>
      <c r="C19" s="5">
        <f>Data!E19</f>
        <v>3207383</v>
      </c>
      <c r="D19" s="23">
        <f t="shared" ref="D19:E19" ca="1" si="7">D7</f>
        <v>100.25000000000001</v>
      </c>
      <c r="E19" s="23">
        <f t="shared" ca="1" si="7"/>
        <v>18.03</v>
      </c>
      <c r="F19" s="23">
        <f>Data!Y19</f>
        <v>18</v>
      </c>
      <c r="G19" s="23">
        <f>Data!Z19</f>
        <v>0</v>
      </c>
      <c r="H19" s="23">
        <f>Data!AA19</f>
        <v>0</v>
      </c>
      <c r="I19" s="23">
        <f>Data!AD19</f>
        <v>0</v>
      </c>
      <c r="J19" s="23">
        <f>Data!AI19</f>
        <v>0</v>
      </c>
      <c r="L19" s="23">
        <f>'Residential OLS model'!$B$5</f>
        <v>2616615.1478140298</v>
      </c>
      <c r="M19" s="23">
        <f ca="1">'Residential OLS model'!$B$6*D19</f>
        <v>223777.97389573284</v>
      </c>
      <c r="N19" s="23">
        <f ca="1">'Residential OLS model'!$B$7*E19</f>
        <v>131600.32655976832</v>
      </c>
      <c r="O19" s="23">
        <f>'Residential OLS model'!$B$8*F19</f>
        <v>-22526.13412388556</v>
      </c>
      <c r="P19" s="23">
        <f>'Residential OLS model'!$B$9*G19</f>
        <v>0</v>
      </c>
      <c r="Q19" s="23">
        <f>'Residential OLS model'!$B$10*H19</f>
        <v>0</v>
      </c>
      <c r="R19" s="23">
        <f>'Residential OLS model'!$B$11*I19</f>
        <v>0</v>
      </c>
      <c r="S19" s="23">
        <f>'Residential OLS model'!$B$12*J19</f>
        <v>0</v>
      </c>
      <c r="T19" s="23">
        <f t="shared" ca="1" si="1"/>
        <v>2949467.3141456456</v>
      </c>
    </row>
    <row r="20" spans="1:20" x14ac:dyDescent="0.25">
      <c r="A20" s="18">
        <f>Data!A20</f>
        <v>39995</v>
      </c>
      <c r="B20" s="27">
        <f>Data!B20</f>
        <v>2009</v>
      </c>
      <c r="C20" s="5">
        <f>Data!E20</f>
        <v>3010260</v>
      </c>
      <c r="D20" s="23">
        <f t="shared" ref="D20:E20" ca="1" si="8">D8</f>
        <v>49.4</v>
      </c>
      <c r="E20" s="23">
        <f t="shared" ca="1" si="8"/>
        <v>38.42</v>
      </c>
      <c r="F20" s="23">
        <f>Data!Y20</f>
        <v>19</v>
      </c>
      <c r="G20" s="23">
        <f>Data!Z20</f>
        <v>0</v>
      </c>
      <c r="H20" s="23">
        <f>Data!AA20</f>
        <v>0</v>
      </c>
      <c r="I20" s="23">
        <f>Data!AD20</f>
        <v>0</v>
      </c>
      <c r="J20" s="23">
        <f>Data!AI20</f>
        <v>1</v>
      </c>
      <c r="L20" s="23">
        <f>'Residential OLS model'!$B$5</f>
        <v>2616615.1478140298</v>
      </c>
      <c r="M20" s="23">
        <f ca="1">'Residential OLS model'!$B$6*D20</f>
        <v>110270.64249824638</v>
      </c>
      <c r="N20" s="23">
        <f ca="1">'Residential OLS model'!$B$7*E20</f>
        <v>280426.20889774262</v>
      </c>
      <c r="O20" s="23">
        <f>'Residential OLS model'!$B$8*F20</f>
        <v>-23777.586019656977</v>
      </c>
      <c r="P20" s="23">
        <f>'Residential OLS model'!$B$9*G20</f>
        <v>0</v>
      </c>
      <c r="Q20" s="23">
        <f>'Residential OLS model'!$B$10*H20</f>
        <v>0</v>
      </c>
      <c r="R20" s="23">
        <f>'Residential OLS model'!$B$11*I20</f>
        <v>0</v>
      </c>
      <c r="S20" s="23">
        <f>'Residential OLS model'!$B$12*J20</f>
        <v>129222.719858172</v>
      </c>
      <c r="T20" s="23">
        <f t="shared" ca="1" si="1"/>
        <v>3112757.1330485335</v>
      </c>
    </row>
    <row r="21" spans="1:20" x14ac:dyDescent="0.25">
      <c r="A21" s="18">
        <f>Data!A21</f>
        <v>40026</v>
      </c>
      <c r="B21" s="27">
        <f>Data!B21</f>
        <v>2009</v>
      </c>
      <c r="C21" s="5">
        <f>Data!E21</f>
        <v>3085129</v>
      </c>
      <c r="D21" s="23">
        <f t="shared" ref="D21:E21" ca="1" si="9">D9</f>
        <v>76.259999999999991</v>
      </c>
      <c r="E21" s="23">
        <f t="shared" ca="1" si="9"/>
        <v>24.46</v>
      </c>
      <c r="F21" s="23">
        <f>Data!Y21</f>
        <v>20</v>
      </c>
      <c r="G21" s="23">
        <f>Data!Z21</f>
        <v>0</v>
      </c>
      <c r="H21" s="23">
        <f>Data!AA21</f>
        <v>0</v>
      </c>
      <c r="I21" s="23">
        <f>Data!AD21</f>
        <v>0</v>
      </c>
      <c r="J21" s="23">
        <f>Data!AI21</f>
        <v>0</v>
      </c>
      <c r="L21" s="23">
        <f>'Residential OLS model'!$B$5</f>
        <v>2616615.1478140298</v>
      </c>
      <c r="M21" s="23">
        <f ca="1">'Residential OLS model'!$B$6*D21</f>
        <v>170227.51410761676</v>
      </c>
      <c r="N21" s="23">
        <f ca="1">'Residential OLS model'!$B$7*E21</f>
        <v>178532.66709106675</v>
      </c>
      <c r="O21" s="23">
        <f>'Residential OLS model'!$B$8*F21</f>
        <v>-25029.037915428398</v>
      </c>
      <c r="P21" s="23">
        <f>'Residential OLS model'!$B$9*G21</f>
        <v>0</v>
      </c>
      <c r="Q21" s="23">
        <f>'Residential OLS model'!$B$10*H21</f>
        <v>0</v>
      </c>
      <c r="R21" s="23">
        <f>'Residential OLS model'!$B$11*I21</f>
        <v>0</v>
      </c>
      <c r="S21" s="23">
        <f>'Residential OLS model'!$B$12*J21</f>
        <v>0</v>
      </c>
      <c r="T21" s="23">
        <f t="shared" ca="1" si="1"/>
        <v>2940346.2910972852</v>
      </c>
    </row>
    <row r="22" spans="1:20" x14ac:dyDescent="0.25">
      <c r="A22" s="18">
        <f>Data!A22</f>
        <v>40057</v>
      </c>
      <c r="B22" s="27">
        <f>Data!B22</f>
        <v>2009</v>
      </c>
      <c r="C22" s="5">
        <f>Data!E22</f>
        <v>2625912</v>
      </c>
      <c r="D22" s="23">
        <f t="shared" ref="D22:E22" ca="1" si="10">D10</f>
        <v>191.69000000000003</v>
      </c>
      <c r="E22" s="23">
        <f t="shared" ca="1" si="10"/>
        <v>6.8900000000000006</v>
      </c>
      <c r="F22" s="23">
        <f>Data!Y22</f>
        <v>21</v>
      </c>
      <c r="G22" s="23">
        <f>Data!Z22</f>
        <v>0</v>
      </c>
      <c r="H22" s="23">
        <f>Data!AA22</f>
        <v>1</v>
      </c>
      <c r="I22" s="23">
        <f>Data!AD22</f>
        <v>0</v>
      </c>
      <c r="J22" s="23">
        <f>Data!AI22</f>
        <v>0</v>
      </c>
      <c r="L22" s="23">
        <f>'Residential OLS model'!$B$5</f>
        <v>2616615.1478140298</v>
      </c>
      <c r="M22" s="23">
        <f ca="1">'Residential OLS model'!$B$6*D22</f>
        <v>427890.27247953141</v>
      </c>
      <c r="N22" s="23">
        <f ca="1">'Residential OLS model'!$B$7*E22</f>
        <v>50289.864115186014</v>
      </c>
      <c r="O22" s="23">
        <f>'Residential OLS model'!$B$8*F22</f>
        <v>-26280.489811199819</v>
      </c>
      <c r="P22" s="23">
        <f>'Residential OLS model'!$B$9*G22</f>
        <v>0</v>
      </c>
      <c r="Q22" s="23">
        <f>'Residential OLS model'!$B$10*H22</f>
        <v>-274801.59261032101</v>
      </c>
      <c r="R22" s="23">
        <f>'Residential OLS model'!$B$11*I22</f>
        <v>0</v>
      </c>
      <c r="S22" s="23">
        <f>'Residential OLS model'!$B$12*J22</f>
        <v>0</v>
      </c>
      <c r="T22" s="23">
        <f t="shared" ca="1" si="1"/>
        <v>2793713.2019872265</v>
      </c>
    </row>
    <row r="23" spans="1:20" x14ac:dyDescent="0.25">
      <c r="A23" s="18">
        <f>Data!A23</f>
        <v>40087</v>
      </c>
      <c r="B23" s="27">
        <f>Data!B23</f>
        <v>2009</v>
      </c>
      <c r="C23" s="5">
        <f>Data!E23</f>
        <v>3098855</v>
      </c>
      <c r="D23" s="23">
        <f t="shared" ref="D23:E23" ca="1" si="11">D11</f>
        <v>404.82</v>
      </c>
      <c r="E23" s="23">
        <f t="shared" ca="1" si="11"/>
        <v>0.67999999999999994</v>
      </c>
      <c r="F23" s="23">
        <f>Data!Y23</f>
        <v>22</v>
      </c>
      <c r="G23" s="23">
        <f>Data!Z23</f>
        <v>0</v>
      </c>
      <c r="H23" s="23">
        <f>Data!AA23</f>
        <v>1</v>
      </c>
      <c r="I23" s="23">
        <f>Data!AD23</f>
        <v>0</v>
      </c>
      <c r="J23" s="23">
        <f>Data!AI23</f>
        <v>0</v>
      </c>
      <c r="L23" s="23">
        <f>'Residential OLS model'!$B$5</f>
        <v>2616615.1478140298</v>
      </c>
      <c r="M23" s="23">
        <f ca="1">'Residential OLS model'!$B$6*D23</f>
        <v>903638.89668299805</v>
      </c>
      <c r="N23" s="23">
        <f ca="1">'Residential OLS model'!$B$7*E23</f>
        <v>4963.2957327034082</v>
      </c>
      <c r="O23" s="23">
        <f>'Residential OLS model'!$B$8*F23</f>
        <v>-27531.941706971236</v>
      </c>
      <c r="P23" s="23">
        <f>'Residential OLS model'!$B$9*G23</f>
        <v>0</v>
      </c>
      <c r="Q23" s="23">
        <f>'Residential OLS model'!$B$10*H23</f>
        <v>-274801.59261032101</v>
      </c>
      <c r="R23" s="23">
        <f>'Residential OLS model'!$B$11*I23</f>
        <v>0</v>
      </c>
      <c r="S23" s="23">
        <f>'Residential OLS model'!$B$12*J23</f>
        <v>0</v>
      </c>
      <c r="T23" s="23">
        <f t="shared" ca="1" si="1"/>
        <v>3222883.8059124392</v>
      </c>
    </row>
    <row r="24" spans="1:20" x14ac:dyDescent="0.25">
      <c r="A24" s="18">
        <f>Data!A24</f>
        <v>40118</v>
      </c>
      <c r="B24" s="27">
        <f>Data!B24</f>
        <v>2009</v>
      </c>
      <c r="C24" s="5">
        <f>Data!E24</f>
        <v>3328628</v>
      </c>
      <c r="D24" s="23">
        <f t="shared" ref="D24:E24" ca="1" si="12">D12</f>
        <v>606.39999999999986</v>
      </c>
      <c r="E24" s="23">
        <f t="shared" ca="1" si="12"/>
        <v>0</v>
      </c>
      <c r="F24" s="23">
        <f>Data!Y24</f>
        <v>23</v>
      </c>
      <c r="G24" s="23">
        <f>Data!Z24</f>
        <v>0</v>
      </c>
      <c r="H24" s="23">
        <f>Data!AA24</f>
        <v>1</v>
      </c>
      <c r="I24" s="23">
        <f>Data!AD24</f>
        <v>0</v>
      </c>
      <c r="J24" s="23">
        <f>Data!AI24</f>
        <v>0</v>
      </c>
      <c r="L24" s="23">
        <f>'Residential OLS model'!$B$5</f>
        <v>2616615.1478140298</v>
      </c>
      <c r="M24" s="23">
        <f ca="1">'Residential OLS model'!$B$6*D24</f>
        <v>1353605.619654587</v>
      </c>
      <c r="N24" s="23">
        <f ca="1">'Residential OLS model'!$B$7*E24</f>
        <v>0</v>
      </c>
      <c r="O24" s="23">
        <f>'Residential OLS model'!$B$8*F24</f>
        <v>-28783.393602742657</v>
      </c>
      <c r="P24" s="23">
        <f>'Residential OLS model'!$B$9*G24</f>
        <v>0</v>
      </c>
      <c r="Q24" s="23">
        <f>'Residential OLS model'!$B$10*H24</f>
        <v>-274801.59261032101</v>
      </c>
      <c r="R24" s="23">
        <f>'Residential OLS model'!$B$11*I24</f>
        <v>0</v>
      </c>
      <c r="S24" s="23">
        <f>'Residential OLS model'!$B$12*J24</f>
        <v>0</v>
      </c>
      <c r="T24" s="23">
        <f t="shared" ca="1" si="1"/>
        <v>3666635.781255553</v>
      </c>
    </row>
    <row r="25" spans="1:20" x14ac:dyDescent="0.25">
      <c r="A25" s="18">
        <f>Data!A25</f>
        <v>40148</v>
      </c>
      <c r="B25" s="27">
        <f>Data!B25</f>
        <v>2009</v>
      </c>
      <c r="C25" s="5">
        <f>Data!E25</f>
        <v>4746890</v>
      </c>
      <c r="D25" s="23">
        <f t="shared" ref="D25:E25" ca="1" si="13">D13</f>
        <v>897.8599999999999</v>
      </c>
      <c r="E25" s="23">
        <f t="shared" ca="1" si="13"/>
        <v>0</v>
      </c>
      <c r="F25" s="23">
        <f>Data!Y25</f>
        <v>24</v>
      </c>
      <c r="G25" s="23">
        <f>Data!Z25</f>
        <v>0</v>
      </c>
      <c r="H25" s="23">
        <f>Data!AA25</f>
        <v>0</v>
      </c>
      <c r="I25" s="23">
        <f>Data!AD25</f>
        <v>0</v>
      </c>
      <c r="J25" s="23">
        <f>Data!AI25</f>
        <v>0</v>
      </c>
      <c r="L25" s="23">
        <f>'Residential OLS model'!$B$5</f>
        <v>2616615.1478140298</v>
      </c>
      <c r="M25" s="23">
        <f ca="1">'Residential OLS model'!$B$6*D25</f>
        <v>2004202.4103942406</v>
      </c>
      <c r="N25" s="23">
        <f ca="1">'Residential OLS model'!$B$7*E25</f>
        <v>0</v>
      </c>
      <c r="O25" s="23">
        <f>'Residential OLS model'!$B$8*F25</f>
        <v>-30034.845498514078</v>
      </c>
      <c r="P25" s="23">
        <f>'Residential OLS model'!$B$9*G25</f>
        <v>0</v>
      </c>
      <c r="Q25" s="23">
        <f>'Residential OLS model'!$B$10*H25</f>
        <v>0</v>
      </c>
      <c r="R25" s="23">
        <f>'Residential OLS model'!$B$11*I25</f>
        <v>0</v>
      </c>
      <c r="S25" s="23">
        <f>'Residential OLS model'!$B$12*J25</f>
        <v>0</v>
      </c>
      <c r="T25" s="23">
        <f t="shared" ca="1" si="1"/>
        <v>4590782.7127097556</v>
      </c>
    </row>
    <row r="26" spans="1:20" x14ac:dyDescent="0.25">
      <c r="A26" s="18">
        <f>Data!A26</f>
        <v>40179</v>
      </c>
      <c r="B26" s="27">
        <f>Data!B26</f>
        <v>2010</v>
      </c>
      <c r="C26" s="5">
        <f>Data!E26</f>
        <v>4645892</v>
      </c>
      <c r="D26" s="23">
        <f t="shared" ref="D26:E26" ca="1" si="14">D14</f>
        <v>1035.1799999999998</v>
      </c>
      <c r="E26" s="23">
        <f t="shared" ca="1" si="14"/>
        <v>0</v>
      </c>
      <c r="F26" s="23">
        <f>Data!Y26</f>
        <v>25</v>
      </c>
      <c r="G26" s="23">
        <f>Data!Z26</f>
        <v>0</v>
      </c>
      <c r="H26" s="23">
        <f>Data!AA26</f>
        <v>0</v>
      </c>
      <c r="I26" s="23">
        <f>Data!AD26</f>
        <v>0</v>
      </c>
      <c r="J26" s="23">
        <f>Data!AI26</f>
        <v>0</v>
      </c>
      <c r="L26" s="23">
        <f>'Residential OLS model'!$B$5</f>
        <v>2616615.1478140298</v>
      </c>
      <c r="M26" s="23">
        <f ca="1">'Residential OLS model'!$B$6*D26</f>
        <v>2310728.0101484754</v>
      </c>
      <c r="N26" s="23">
        <f ca="1">'Residential OLS model'!$B$7*E26</f>
        <v>0</v>
      </c>
      <c r="O26" s="23">
        <f>'Residential OLS model'!$B$8*F26</f>
        <v>-31286.297394285499</v>
      </c>
      <c r="P26" s="23">
        <f>'Residential OLS model'!$B$9*G26</f>
        <v>0</v>
      </c>
      <c r="Q26" s="23">
        <f>'Residential OLS model'!$B$10*H26</f>
        <v>0</v>
      </c>
      <c r="R26" s="23">
        <f>'Residential OLS model'!$B$11*I26</f>
        <v>0</v>
      </c>
      <c r="S26" s="23">
        <f>'Residential OLS model'!$B$12*J26</f>
        <v>0</v>
      </c>
      <c r="T26" s="23">
        <f t="shared" ca="1" si="1"/>
        <v>4896056.8605682189</v>
      </c>
    </row>
    <row r="27" spans="1:20" x14ac:dyDescent="0.25">
      <c r="A27" s="18">
        <f>Data!A27</f>
        <v>40210</v>
      </c>
      <c r="B27" s="27">
        <f>Data!B27</f>
        <v>2010</v>
      </c>
      <c r="C27" s="5">
        <f>Data!E27</f>
        <v>4126571</v>
      </c>
      <c r="D27" s="23">
        <f t="shared" ref="D27:E27" ca="1" si="15">D15</f>
        <v>937.08000000000015</v>
      </c>
      <c r="E27" s="23">
        <f t="shared" ca="1" si="15"/>
        <v>0</v>
      </c>
      <c r="F27" s="23">
        <f>Data!Y27</f>
        <v>26</v>
      </c>
      <c r="G27" s="23">
        <f>Data!Z27</f>
        <v>0</v>
      </c>
      <c r="H27" s="23">
        <f>Data!AA27</f>
        <v>0</v>
      </c>
      <c r="I27" s="23">
        <f>Data!AD27</f>
        <v>1</v>
      </c>
      <c r="J27" s="23">
        <f>Data!AI27</f>
        <v>0</v>
      </c>
      <c r="L27" s="23">
        <f>'Residential OLS model'!$B$5</f>
        <v>2616615.1478140298</v>
      </c>
      <c r="M27" s="23">
        <f ca="1">'Residential OLS model'!$B$6*D27</f>
        <v>2091749.2646205819</v>
      </c>
      <c r="N27" s="23">
        <f ca="1">'Residential OLS model'!$B$7*E27</f>
        <v>0</v>
      </c>
      <c r="O27" s="23">
        <f>'Residential OLS model'!$B$8*F27</f>
        <v>-32537.74929005692</v>
      </c>
      <c r="P27" s="23">
        <f>'Residential OLS model'!$B$9*G27</f>
        <v>0</v>
      </c>
      <c r="Q27" s="23">
        <f>'Residential OLS model'!$B$10*H27</f>
        <v>0</v>
      </c>
      <c r="R27" s="23">
        <f>'Residential OLS model'!$B$11*I27</f>
        <v>-442206.74041405</v>
      </c>
      <c r="S27" s="23">
        <f>'Residential OLS model'!$B$12*J27</f>
        <v>0</v>
      </c>
      <c r="T27" s="23">
        <f t="shared" ca="1" si="1"/>
        <v>4233619.9227305045</v>
      </c>
    </row>
    <row r="28" spans="1:20" x14ac:dyDescent="0.25">
      <c r="A28" s="18">
        <f>Data!A28</f>
        <v>40238</v>
      </c>
      <c r="B28" s="27">
        <f>Data!B28</f>
        <v>2010</v>
      </c>
      <c r="C28" s="5">
        <f>Data!E28</f>
        <v>3431820</v>
      </c>
      <c r="D28" s="23">
        <f t="shared" ref="D28:E28" ca="1" si="16">D16</f>
        <v>773.1400000000001</v>
      </c>
      <c r="E28" s="23">
        <f t="shared" ca="1" si="16"/>
        <v>0.13999999999999999</v>
      </c>
      <c r="F28" s="23">
        <f>Data!Y28</f>
        <v>27</v>
      </c>
      <c r="G28" s="23">
        <f>Data!Z28</f>
        <v>1</v>
      </c>
      <c r="H28" s="23">
        <f>Data!AA28</f>
        <v>0</v>
      </c>
      <c r="I28" s="23">
        <f>Data!AD28</f>
        <v>0</v>
      </c>
      <c r="J28" s="23">
        <f>Data!AI28</f>
        <v>0</v>
      </c>
      <c r="L28" s="23">
        <f>'Residential OLS model'!$B$5</f>
        <v>2616615.1478140298</v>
      </c>
      <c r="M28" s="23">
        <f ca="1">'Residential OLS model'!$B$6*D28</f>
        <v>1725802.5210747819</v>
      </c>
      <c r="N28" s="23">
        <f ca="1">'Residential OLS model'!$B$7*E28</f>
        <v>1021.8550037918782</v>
      </c>
      <c r="O28" s="23">
        <f>'Residential OLS model'!$B$8*F28</f>
        <v>-33789.201185828337</v>
      </c>
      <c r="P28" s="23">
        <f>'Residential OLS model'!$B$9*G28</f>
        <v>-385041.40679526702</v>
      </c>
      <c r="Q28" s="23">
        <f>'Residential OLS model'!$B$10*H28</f>
        <v>0</v>
      </c>
      <c r="R28" s="23">
        <f>'Residential OLS model'!$B$11*I28</f>
        <v>0</v>
      </c>
      <c r="S28" s="23">
        <f>'Residential OLS model'!$B$12*J28</f>
        <v>0</v>
      </c>
      <c r="T28" s="23">
        <f t="shared" ca="1" si="1"/>
        <v>3924608.9159115087</v>
      </c>
    </row>
    <row r="29" spans="1:20" x14ac:dyDescent="0.25">
      <c r="A29" s="18">
        <f>Data!A29</f>
        <v>40269</v>
      </c>
      <c r="B29" s="27">
        <f>Data!B29</f>
        <v>2010</v>
      </c>
      <c r="C29" s="5">
        <f>Data!E29</f>
        <v>2980197</v>
      </c>
      <c r="D29" s="23">
        <f t="shared" ref="D29:E29" ca="1" si="17">D17</f>
        <v>490.03999999999996</v>
      </c>
      <c r="E29" s="23">
        <f t="shared" ca="1" si="17"/>
        <v>0.16</v>
      </c>
      <c r="F29" s="23">
        <f>Data!Y29</f>
        <v>28</v>
      </c>
      <c r="G29" s="23">
        <f>Data!Z29</f>
        <v>1</v>
      </c>
      <c r="H29" s="23">
        <f>Data!AA29</f>
        <v>0</v>
      </c>
      <c r="I29" s="23">
        <f>Data!AD29</f>
        <v>0</v>
      </c>
      <c r="J29" s="23">
        <f>Data!AI29</f>
        <v>0</v>
      </c>
      <c r="L29" s="23">
        <f>'Residential OLS model'!$B$5</f>
        <v>2616615.1478140298</v>
      </c>
      <c r="M29" s="23">
        <f ca="1">'Residential OLS model'!$B$6*D29</f>
        <v>1093866.9159886772</v>
      </c>
      <c r="N29" s="23">
        <f ca="1">'Residential OLS model'!$B$7*E29</f>
        <v>1167.8342900478608</v>
      </c>
      <c r="O29" s="23">
        <f>'Residential OLS model'!$B$8*F29</f>
        <v>-35040.653081599754</v>
      </c>
      <c r="P29" s="23">
        <f>'Residential OLS model'!$B$9*G29</f>
        <v>-385041.40679526702</v>
      </c>
      <c r="Q29" s="23">
        <f>'Residential OLS model'!$B$10*H29</f>
        <v>0</v>
      </c>
      <c r="R29" s="23">
        <f>'Residential OLS model'!$B$11*I29</f>
        <v>0</v>
      </c>
      <c r="S29" s="23">
        <f>'Residential OLS model'!$B$12*J29</f>
        <v>0</v>
      </c>
      <c r="T29" s="23">
        <f t="shared" ca="1" si="1"/>
        <v>3291567.838215888</v>
      </c>
    </row>
    <row r="30" spans="1:20" x14ac:dyDescent="0.25">
      <c r="A30" s="18">
        <f>Data!A30</f>
        <v>40299</v>
      </c>
      <c r="B30" s="27">
        <f>Data!B30</f>
        <v>2010</v>
      </c>
      <c r="C30" s="5">
        <f>Data!E30</f>
        <v>3025977</v>
      </c>
      <c r="D30" s="23">
        <f t="shared" ref="D30:E30" ca="1" si="18">D18</f>
        <v>249.85999999999999</v>
      </c>
      <c r="E30" s="23">
        <f t="shared" ca="1" si="18"/>
        <v>7.95</v>
      </c>
      <c r="F30" s="23">
        <f>Data!Y30</f>
        <v>29</v>
      </c>
      <c r="G30" s="23">
        <f>Data!Z30</f>
        <v>1</v>
      </c>
      <c r="H30" s="23">
        <f>Data!AA30</f>
        <v>0</v>
      </c>
      <c r="I30" s="23">
        <f>Data!AD30</f>
        <v>0</v>
      </c>
      <c r="J30" s="23">
        <f>Data!AI30</f>
        <v>0</v>
      </c>
      <c r="L30" s="23">
        <f>'Residential OLS model'!$B$5</f>
        <v>2616615.1478140298</v>
      </c>
      <c r="M30" s="23">
        <f ca="1">'Residential OLS model'!$B$6*D30</f>
        <v>557737.30232007778</v>
      </c>
      <c r="N30" s="23">
        <f ca="1">'Residential OLS model'!$B$7*E30</f>
        <v>58026.766286753089</v>
      </c>
      <c r="O30" s="23">
        <f>'Residential OLS model'!$B$8*F30</f>
        <v>-36292.104977371178</v>
      </c>
      <c r="P30" s="23">
        <f>'Residential OLS model'!$B$9*G30</f>
        <v>-385041.40679526702</v>
      </c>
      <c r="Q30" s="23">
        <f>'Residential OLS model'!$B$10*H30</f>
        <v>0</v>
      </c>
      <c r="R30" s="23">
        <f>'Residential OLS model'!$B$11*I30</f>
        <v>0</v>
      </c>
      <c r="S30" s="23">
        <f>'Residential OLS model'!$B$12*J30</f>
        <v>0</v>
      </c>
      <c r="T30" s="23">
        <f t="shared" ca="1" si="1"/>
        <v>2811045.7046482228</v>
      </c>
    </row>
    <row r="31" spans="1:20" x14ac:dyDescent="0.25">
      <c r="A31" s="18">
        <f>Data!A31</f>
        <v>40330</v>
      </c>
      <c r="B31" s="27">
        <f>Data!B31</f>
        <v>2010</v>
      </c>
      <c r="C31" s="5">
        <f>Data!E31</f>
        <v>2748251</v>
      </c>
      <c r="D31" s="23">
        <f t="shared" ref="D31:E31" ca="1" si="19">D19</f>
        <v>100.25000000000001</v>
      </c>
      <c r="E31" s="23">
        <f t="shared" ca="1" si="19"/>
        <v>18.03</v>
      </c>
      <c r="F31" s="23">
        <f>Data!Y31</f>
        <v>30</v>
      </c>
      <c r="G31" s="23">
        <f>Data!Z31</f>
        <v>0</v>
      </c>
      <c r="H31" s="23">
        <f>Data!AA31</f>
        <v>0</v>
      </c>
      <c r="I31" s="23">
        <f>Data!AD31</f>
        <v>0</v>
      </c>
      <c r="J31" s="23">
        <f>Data!AI31</f>
        <v>0</v>
      </c>
      <c r="L31" s="23">
        <f>'Residential OLS model'!$B$5</f>
        <v>2616615.1478140298</v>
      </c>
      <c r="M31" s="23">
        <f ca="1">'Residential OLS model'!$B$6*D31</f>
        <v>223777.97389573284</v>
      </c>
      <c r="N31" s="23">
        <f ca="1">'Residential OLS model'!$B$7*E31</f>
        <v>131600.32655976832</v>
      </c>
      <c r="O31" s="23">
        <f>'Residential OLS model'!$B$8*F31</f>
        <v>-37543.556873142596</v>
      </c>
      <c r="P31" s="23">
        <f>'Residential OLS model'!$B$9*G31</f>
        <v>0</v>
      </c>
      <c r="Q31" s="23">
        <f>'Residential OLS model'!$B$10*H31</f>
        <v>0</v>
      </c>
      <c r="R31" s="23">
        <f>'Residential OLS model'!$B$11*I31</f>
        <v>0</v>
      </c>
      <c r="S31" s="23">
        <f>'Residential OLS model'!$B$12*J31</f>
        <v>0</v>
      </c>
      <c r="T31" s="23">
        <f t="shared" ca="1" si="1"/>
        <v>2934449.8913963884</v>
      </c>
    </row>
    <row r="32" spans="1:20" x14ac:dyDescent="0.25">
      <c r="A32" s="18">
        <f>Data!A32</f>
        <v>40360</v>
      </c>
      <c r="B32" s="27">
        <f>Data!B32</f>
        <v>2010</v>
      </c>
      <c r="C32" s="5">
        <f>Data!E32</f>
        <v>3165894.2857142854</v>
      </c>
      <c r="D32" s="23">
        <f t="shared" ref="D32:E32" ca="1" si="20">D20</f>
        <v>49.4</v>
      </c>
      <c r="E32" s="23">
        <f t="shared" ca="1" si="20"/>
        <v>38.42</v>
      </c>
      <c r="F32" s="23">
        <f>Data!Y32</f>
        <v>31</v>
      </c>
      <c r="G32" s="23">
        <f>Data!Z32</f>
        <v>0</v>
      </c>
      <c r="H32" s="23">
        <f>Data!AA32</f>
        <v>0</v>
      </c>
      <c r="I32" s="23">
        <f>Data!AD32</f>
        <v>0</v>
      </c>
      <c r="J32" s="23">
        <f>Data!AI32</f>
        <v>1</v>
      </c>
      <c r="L32" s="23">
        <f>'Residential OLS model'!$B$5</f>
        <v>2616615.1478140298</v>
      </c>
      <c r="M32" s="23">
        <f ca="1">'Residential OLS model'!$B$6*D32</f>
        <v>110270.64249824638</v>
      </c>
      <c r="N32" s="23">
        <f ca="1">'Residential OLS model'!$B$7*E32</f>
        <v>280426.20889774262</v>
      </c>
      <c r="O32" s="23">
        <f>'Residential OLS model'!$B$8*F32</f>
        <v>-38795.00876891402</v>
      </c>
      <c r="P32" s="23">
        <f>'Residential OLS model'!$B$9*G32</f>
        <v>0</v>
      </c>
      <c r="Q32" s="23">
        <f>'Residential OLS model'!$B$10*H32</f>
        <v>0</v>
      </c>
      <c r="R32" s="23">
        <f>'Residential OLS model'!$B$11*I32</f>
        <v>0</v>
      </c>
      <c r="S32" s="23">
        <f>'Residential OLS model'!$B$12*J32</f>
        <v>129222.719858172</v>
      </c>
      <c r="T32" s="23">
        <f t="shared" ca="1" si="1"/>
        <v>3097739.7102992767</v>
      </c>
    </row>
    <row r="33" spans="1:20" x14ac:dyDescent="0.25">
      <c r="A33" s="18">
        <f>Data!A33</f>
        <v>40391</v>
      </c>
      <c r="B33" s="27">
        <f>Data!B33</f>
        <v>2010</v>
      </c>
      <c r="C33" s="5">
        <f>Data!E33</f>
        <v>3146210</v>
      </c>
      <c r="D33" s="23">
        <f t="shared" ref="D33:E33" ca="1" si="21">D21</f>
        <v>76.259999999999991</v>
      </c>
      <c r="E33" s="23">
        <f t="shared" ca="1" si="21"/>
        <v>24.46</v>
      </c>
      <c r="F33" s="23">
        <f>Data!Y33</f>
        <v>32</v>
      </c>
      <c r="G33" s="23">
        <f>Data!Z33</f>
        <v>0</v>
      </c>
      <c r="H33" s="23">
        <f>Data!AA33</f>
        <v>0</v>
      </c>
      <c r="I33" s="23">
        <f>Data!AD33</f>
        <v>0</v>
      </c>
      <c r="J33" s="23">
        <f>Data!AI33</f>
        <v>0</v>
      </c>
      <c r="L33" s="23">
        <f>'Residential OLS model'!$B$5</f>
        <v>2616615.1478140298</v>
      </c>
      <c r="M33" s="23">
        <f ca="1">'Residential OLS model'!$B$6*D33</f>
        <v>170227.51410761676</v>
      </c>
      <c r="N33" s="23">
        <f ca="1">'Residential OLS model'!$B$7*E33</f>
        <v>178532.66709106675</v>
      </c>
      <c r="O33" s="23">
        <f>'Residential OLS model'!$B$8*F33</f>
        <v>-40046.460664685437</v>
      </c>
      <c r="P33" s="23">
        <f>'Residential OLS model'!$B$9*G33</f>
        <v>0</v>
      </c>
      <c r="Q33" s="23">
        <f>'Residential OLS model'!$B$10*H33</f>
        <v>0</v>
      </c>
      <c r="R33" s="23">
        <f>'Residential OLS model'!$B$11*I33</f>
        <v>0</v>
      </c>
      <c r="S33" s="23">
        <f>'Residential OLS model'!$B$12*J33</f>
        <v>0</v>
      </c>
      <c r="T33" s="23">
        <f t="shared" ca="1" si="1"/>
        <v>2925328.868348028</v>
      </c>
    </row>
    <row r="34" spans="1:20" x14ac:dyDescent="0.25">
      <c r="A34" s="18">
        <f>Data!A34</f>
        <v>40422</v>
      </c>
      <c r="B34" s="27">
        <f>Data!B34</f>
        <v>2010</v>
      </c>
      <c r="C34" s="5">
        <f>Data!E34</f>
        <v>2883294</v>
      </c>
      <c r="D34" s="23">
        <f t="shared" ref="D34:E34" ca="1" si="22">D22</f>
        <v>191.69000000000003</v>
      </c>
      <c r="E34" s="23">
        <f t="shared" ca="1" si="22"/>
        <v>6.8900000000000006</v>
      </c>
      <c r="F34" s="23">
        <f>Data!Y34</f>
        <v>33</v>
      </c>
      <c r="G34" s="23">
        <f>Data!Z34</f>
        <v>0</v>
      </c>
      <c r="H34" s="23">
        <f>Data!AA34</f>
        <v>1</v>
      </c>
      <c r="I34" s="23">
        <f>Data!AD34</f>
        <v>0</v>
      </c>
      <c r="J34" s="23">
        <f>Data!AI34</f>
        <v>0</v>
      </c>
      <c r="L34" s="23">
        <f>'Residential OLS model'!$B$5</f>
        <v>2616615.1478140298</v>
      </c>
      <c r="M34" s="23">
        <f ca="1">'Residential OLS model'!$B$6*D34</f>
        <v>427890.27247953141</v>
      </c>
      <c r="N34" s="23">
        <f ca="1">'Residential OLS model'!$B$7*E34</f>
        <v>50289.864115186014</v>
      </c>
      <c r="O34" s="23">
        <f>'Residential OLS model'!$B$8*F34</f>
        <v>-41297.912560456854</v>
      </c>
      <c r="P34" s="23">
        <f>'Residential OLS model'!$B$9*G34</f>
        <v>0</v>
      </c>
      <c r="Q34" s="23">
        <f>'Residential OLS model'!$B$10*H34</f>
        <v>-274801.59261032101</v>
      </c>
      <c r="R34" s="23">
        <f>'Residential OLS model'!$B$11*I34</f>
        <v>0</v>
      </c>
      <c r="S34" s="23">
        <f>'Residential OLS model'!$B$12*J34</f>
        <v>0</v>
      </c>
      <c r="T34" s="23">
        <f t="shared" ca="1" si="1"/>
        <v>2778695.7792379693</v>
      </c>
    </row>
    <row r="35" spans="1:20" x14ac:dyDescent="0.25">
      <c r="A35" s="18">
        <f>Data!A35</f>
        <v>40452</v>
      </c>
      <c r="B35" s="27">
        <f>Data!B35</f>
        <v>2010</v>
      </c>
      <c r="C35" s="5">
        <f>Data!E35</f>
        <v>3247841</v>
      </c>
      <c r="D35" s="23">
        <f t="shared" ref="D35:E35" ca="1" si="23">D23</f>
        <v>404.82</v>
      </c>
      <c r="E35" s="23">
        <f t="shared" ca="1" si="23"/>
        <v>0.67999999999999994</v>
      </c>
      <c r="F35" s="23">
        <f>Data!Y35</f>
        <v>34</v>
      </c>
      <c r="G35" s="23">
        <f>Data!Z35</f>
        <v>0</v>
      </c>
      <c r="H35" s="23">
        <f>Data!AA35</f>
        <v>1</v>
      </c>
      <c r="I35" s="23">
        <f>Data!AD35</f>
        <v>0</v>
      </c>
      <c r="J35" s="23">
        <f>Data!AI35</f>
        <v>0</v>
      </c>
      <c r="L35" s="23">
        <f>'Residential OLS model'!$B$5</f>
        <v>2616615.1478140298</v>
      </c>
      <c r="M35" s="23">
        <f ca="1">'Residential OLS model'!$B$6*D35</f>
        <v>903638.89668299805</v>
      </c>
      <c r="N35" s="23">
        <f ca="1">'Residential OLS model'!$B$7*E35</f>
        <v>4963.2957327034082</v>
      </c>
      <c r="O35" s="23">
        <f>'Residential OLS model'!$B$8*F35</f>
        <v>-42549.364456228279</v>
      </c>
      <c r="P35" s="23">
        <f>'Residential OLS model'!$B$9*G35</f>
        <v>0</v>
      </c>
      <c r="Q35" s="23">
        <f>'Residential OLS model'!$B$10*H35</f>
        <v>-274801.59261032101</v>
      </c>
      <c r="R35" s="23">
        <f>'Residential OLS model'!$B$11*I35</f>
        <v>0</v>
      </c>
      <c r="S35" s="23">
        <f>'Residential OLS model'!$B$12*J35</f>
        <v>0</v>
      </c>
      <c r="T35" s="23">
        <f t="shared" ca="1" si="1"/>
        <v>3207866.3831631821</v>
      </c>
    </row>
    <row r="36" spans="1:20" x14ac:dyDescent="0.25">
      <c r="A36" s="18">
        <f>Data!A36</f>
        <v>40483</v>
      </c>
      <c r="B36" s="27">
        <f>Data!B36</f>
        <v>2010</v>
      </c>
      <c r="C36" s="5">
        <f>Data!E36</f>
        <v>3644619</v>
      </c>
      <c r="D36" s="23">
        <f t="shared" ref="D36:E36" ca="1" si="24">D24</f>
        <v>606.39999999999986</v>
      </c>
      <c r="E36" s="23">
        <f t="shared" ca="1" si="24"/>
        <v>0</v>
      </c>
      <c r="F36" s="23">
        <f>Data!Y36</f>
        <v>35</v>
      </c>
      <c r="G36" s="23">
        <f>Data!Z36</f>
        <v>0</v>
      </c>
      <c r="H36" s="23">
        <f>Data!AA36</f>
        <v>1</v>
      </c>
      <c r="I36" s="23">
        <f>Data!AD36</f>
        <v>0</v>
      </c>
      <c r="J36" s="23">
        <f>Data!AI36</f>
        <v>0</v>
      </c>
      <c r="L36" s="23">
        <f>'Residential OLS model'!$B$5</f>
        <v>2616615.1478140298</v>
      </c>
      <c r="M36" s="23">
        <f ca="1">'Residential OLS model'!$B$6*D36</f>
        <v>1353605.619654587</v>
      </c>
      <c r="N36" s="23">
        <f ca="1">'Residential OLS model'!$B$7*E36</f>
        <v>0</v>
      </c>
      <c r="O36" s="23">
        <f>'Residential OLS model'!$B$8*F36</f>
        <v>-43800.816351999696</v>
      </c>
      <c r="P36" s="23">
        <f>'Residential OLS model'!$B$9*G36</f>
        <v>0</v>
      </c>
      <c r="Q36" s="23">
        <f>'Residential OLS model'!$B$10*H36</f>
        <v>-274801.59261032101</v>
      </c>
      <c r="R36" s="23">
        <f>'Residential OLS model'!$B$11*I36</f>
        <v>0</v>
      </c>
      <c r="S36" s="23">
        <f>'Residential OLS model'!$B$12*J36</f>
        <v>0</v>
      </c>
      <c r="T36" s="23">
        <f t="shared" ca="1" si="1"/>
        <v>3651618.3585062963</v>
      </c>
    </row>
    <row r="37" spans="1:20" x14ac:dyDescent="0.25">
      <c r="A37" s="18">
        <f>Data!A37</f>
        <v>40513</v>
      </c>
      <c r="B37" s="27">
        <f>Data!B37</f>
        <v>2010</v>
      </c>
      <c r="C37" s="5">
        <f>Data!E37</f>
        <v>4594207</v>
      </c>
      <c r="D37" s="23">
        <f t="shared" ref="D37:E37" ca="1" si="25">D25</f>
        <v>897.8599999999999</v>
      </c>
      <c r="E37" s="23">
        <f t="shared" ca="1" si="25"/>
        <v>0</v>
      </c>
      <c r="F37" s="23">
        <f>Data!Y37</f>
        <v>36</v>
      </c>
      <c r="G37" s="23">
        <f>Data!Z37</f>
        <v>0</v>
      </c>
      <c r="H37" s="23">
        <f>Data!AA37</f>
        <v>0</v>
      </c>
      <c r="I37" s="23">
        <f>Data!AD37</f>
        <v>0</v>
      </c>
      <c r="J37" s="23">
        <f>Data!AI37</f>
        <v>0</v>
      </c>
      <c r="L37" s="23">
        <f>'Residential OLS model'!$B$5</f>
        <v>2616615.1478140298</v>
      </c>
      <c r="M37" s="23">
        <f ca="1">'Residential OLS model'!$B$6*D37</f>
        <v>2004202.4103942406</v>
      </c>
      <c r="N37" s="23">
        <f ca="1">'Residential OLS model'!$B$7*E37</f>
        <v>0</v>
      </c>
      <c r="O37" s="23">
        <f>'Residential OLS model'!$B$8*F37</f>
        <v>-45052.268247771121</v>
      </c>
      <c r="P37" s="23">
        <f>'Residential OLS model'!$B$9*G37</f>
        <v>0</v>
      </c>
      <c r="Q37" s="23">
        <f>'Residential OLS model'!$B$10*H37</f>
        <v>0</v>
      </c>
      <c r="R37" s="23">
        <f>'Residential OLS model'!$B$11*I37</f>
        <v>0</v>
      </c>
      <c r="S37" s="23">
        <f>'Residential OLS model'!$B$12*J37</f>
        <v>0</v>
      </c>
      <c r="T37" s="23">
        <f t="shared" ca="1" si="1"/>
        <v>4575765.2899604989</v>
      </c>
    </row>
    <row r="38" spans="1:20" x14ac:dyDescent="0.25">
      <c r="A38" s="18">
        <f>Data!A38</f>
        <v>40544</v>
      </c>
      <c r="B38" s="27">
        <f>Data!B38</f>
        <v>2011</v>
      </c>
      <c r="C38" s="5">
        <f>Data!E38</f>
        <v>4900668</v>
      </c>
      <c r="D38" s="23">
        <f t="shared" ref="D38:E38" ca="1" si="26">D26</f>
        <v>1035.1799999999998</v>
      </c>
      <c r="E38" s="23">
        <f t="shared" ca="1" si="26"/>
        <v>0</v>
      </c>
      <c r="F38" s="23">
        <f>Data!Y38</f>
        <v>37</v>
      </c>
      <c r="G38" s="23">
        <f>Data!Z38</f>
        <v>0</v>
      </c>
      <c r="H38" s="23">
        <f>Data!AA38</f>
        <v>0</v>
      </c>
      <c r="I38" s="23">
        <f>Data!AD38</f>
        <v>0</v>
      </c>
      <c r="J38" s="23">
        <f>Data!AI38</f>
        <v>0</v>
      </c>
      <c r="L38" s="23">
        <f>'Residential OLS model'!$B$5</f>
        <v>2616615.1478140298</v>
      </c>
      <c r="M38" s="23">
        <f ca="1">'Residential OLS model'!$B$6*D38</f>
        <v>2310728.0101484754</v>
      </c>
      <c r="N38" s="23">
        <f ca="1">'Residential OLS model'!$B$7*E38</f>
        <v>0</v>
      </c>
      <c r="O38" s="23">
        <f>'Residential OLS model'!$B$8*F38</f>
        <v>-46303.720143542538</v>
      </c>
      <c r="P38" s="23">
        <f>'Residential OLS model'!$B$9*G38</f>
        <v>0</v>
      </c>
      <c r="Q38" s="23">
        <f>'Residential OLS model'!$B$10*H38</f>
        <v>0</v>
      </c>
      <c r="R38" s="23">
        <f>'Residential OLS model'!$B$11*I38</f>
        <v>0</v>
      </c>
      <c r="S38" s="23">
        <f>'Residential OLS model'!$B$12*J38</f>
        <v>0</v>
      </c>
      <c r="T38" s="23">
        <f t="shared" ca="1" si="1"/>
        <v>4881039.4378189621</v>
      </c>
    </row>
    <row r="39" spans="1:20" x14ac:dyDescent="0.25">
      <c r="A39" s="18">
        <f>Data!A39</f>
        <v>40575</v>
      </c>
      <c r="B39" s="27">
        <f>Data!B39</f>
        <v>2011</v>
      </c>
      <c r="C39" s="5">
        <f>Data!E39</f>
        <v>4189893</v>
      </c>
      <c r="D39" s="23">
        <f t="shared" ref="D39:E39" ca="1" si="27">D27</f>
        <v>937.08000000000015</v>
      </c>
      <c r="E39" s="23">
        <f t="shared" ca="1" si="27"/>
        <v>0</v>
      </c>
      <c r="F39" s="23">
        <f>Data!Y39</f>
        <v>38</v>
      </c>
      <c r="G39" s="23">
        <f>Data!Z39</f>
        <v>0</v>
      </c>
      <c r="H39" s="23">
        <f>Data!AA39</f>
        <v>0</v>
      </c>
      <c r="I39" s="23">
        <f>Data!AD39</f>
        <v>1</v>
      </c>
      <c r="J39" s="23">
        <f>Data!AI39</f>
        <v>0</v>
      </c>
      <c r="L39" s="23">
        <f>'Residential OLS model'!$B$5</f>
        <v>2616615.1478140298</v>
      </c>
      <c r="M39" s="23">
        <f ca="1">'Residential OLS model'!$B$6*D39</f>
        <v>2091749.2646205819</v>
      </c>
      <c r="N39" s="23">
        <f ca="1">'Residential OLS model'!$B$7*E39</f>
        <v>0</v>
      </c>
      <c r="O39" s="23">
        <f>'Residential OLS model'!$B$8*F39</f>
        <v>-47555.172039313955</v>
      </c>
      <c r="P39" s="23">
        <f>'Residential OLS model'!$B$9*G39</f>
        <v>0</v>
      </c>
      <c r="Q39" s="23">
        <f>'Residential OLS model'!$B$10*H39</f>
        <v>0</v>
      </c>
      <c r="R39" s="23">
        <f>'Residential OLS model'!$B$11*I39</f>
        <v>-442206.74041405</v>
      </c>
      <c r="S39" s="23">
        <f>'Residential OLS model'!$B$12*J39</f>
        <v>0</v>
      </c>
      <c r="T39" s="23">
        <f t="shared" ca="1" si="1"/>
        <v>4218602.4999812469</v>
      </c>
    </row>
    <row r="40" spans="1:20" x14ac:dyDescent="0.25">
      <c r="A40" s="18">
        <f>Data!A40</f>
        <v>40603</v>
      </c>
      <c r="B40" s="27">
        <f>Data!B40</f>
        <v>2011</v>
      </c>
      <c r="C40" s="5">
        <f>Data!E40</f>
        <v>4040009</v>
      </c>
      <c r="D40" s="23">
        <f t="shared" ref="D40:E40" ca="1" si="28">D28</f>
        <v>773.1400000000001</v>
      </c>
      <c r="E40" s="23">
        <f t="shared" ca="1" si="28"/>
        <v>0.13999999999999999</v>
      </c>
      <c r="F40" s="23">
        <f>Data!Y40</f>
        <v>39</v>
      </c>
      <c r="G40" s="23">
        <f>Data!Z40</f>
        <v>1</v>
      </c>
      <c r="H40" s="23">
        <f>Data!AA40</f>
        <v>0</v>
      </c>
      <c r="I40" s="23">
        <f>Data!AD40</f>
        <v>0</v>
      </c>
      <c r="J40" s="23">
        <f>Data!AI40</f>
        <v>0</v>
      </c>
      <c r="L40" s="23">
        <f>'Residential OLS model'!$B$5</f>
        <v>2616615.1478140298</v>
      </c>
      <c r="M40" s="23">
        <f ca="1">'Residential OLS model'!$B$6*D40</f>
        <v>1725802.5210747819</v>
      </c>
      <c r="N40" s="23">
        <f ca="1">'Residential OLS model'!$B$7*E40</f>
        <v>1021.8550037918782</v>
      </c>
      <c r="O40" s="23">
        <f>'Residential OLS model'!$B$8*F40</f>
        <v>-48806.623935085379</v>
      </c>
      <c r="P40" s="23">
        <f>'Residential OLS model'!$B$9*G40</f>
        <v>-385041.40679526702</v>
      </c>
      <c r="Q40" s="23">
        <f>'Residential OLS model'!$B$10*H40</f>
        <v>0</v>
      </c>
      <c r="R40" s="23">
        <f>'Residential OLS model'!$B$11*I40</f>
        <v>0</v>
      </c>
      <c r="S40" s="23">
        <f>'Residential OLS model'!$B$12*J40</f>
        <v>0</v>
      </c>
      <c r="T40" s="23">
        <f t="shared" ca="1" si="1"/>
        <v>3909591.4931622511</v>
      </c>
    </row>
    <row r="41" spans="1:20" x14ac:dyDescent="0.25">
      <c r="A41" s="18">
        <f>Data!A41</f>
        <v>40634</v>
      </c>
      <c r="B41" s="27">
        <f>Data!B41</f>
        <v>2011</v>
      </c>
      <c r="C41" s="5">
        <f>Data!E41</f>
        <v>3277910</v>
      </c>
      <c r="D41" s="23">
        <f t="shared" ref="D41:E41" ca="1" si="29">D29</f>
        <v>490.03999999999996</v>
      </c>
      <c r="E41" s="23">
        <f t="shared" ca="1" si="29"/>
        <v>0.16</v>
      </c>
      <c r="F41" s="23">
        <f>Data!Y41</f>
        <v>40</v>
      </c>
      <c r="G41" s="23">
        <f>Data!Z41</f>
        <v>1</v>
      </c>
      <c r="H41" s="23">
        <f>Data!AA41</f>
        <v>0</v>
      </c>
      <c r="I41" s="23">
        <f>Data!AD41</f>
        <v>0</v>
      </c>
      <c r="J41" s="23">
        <f>Data!AI41</f>
        <v>0</v>
      </c>
      <c r="L41" s="23">
        <f>'Residential OLS model'!$B$5</f>
        <v>2616615.1478140298</v>
      </c>
      <c r="M41" s="23">
        <f ca="1">'Residential OLS model'!$B$6*D41</f>
        <v>1093866.9159886772</v>
      </c>
      <c r="N41" s="23">
        <f ca="1">'Residential OLS model'!$B$7*E41</f>
        <v>1167.8342900478608</v>
      </c>
      <c r="O41" s="23">
        <f>'Residential OLS model'!$B$8*F41</f>
        <v>-50058.075830856797</v>
      </c>
      <c r="P41" s="23">
        <f>'Residential OLS model'!$B$9*G41</f>
        <v>-385041.40679526702</v>
      </c>
      <c r="Q41" s="23">
        <f>'Residential OLS model'!$B$10*H41</f>
        <v>0</v>
      </c>
      <c r="R41" s="23">
        <f>'Residential OLS model'!$B$11*I41</f>
        <v>0</v>
      </c>
      <c r="S41" s="23">
        <f>'Residential OLS model'!$B$12*J41</f>
        <v>0</v>
      </c>
      <c r="T41" s="23">
        <f t="shared" ca="1" si="1"/>
        <v>3276550.4154666308</v>
      </c>
    </row>
    <row r="42" spans="1:20" x14ac:dyDescent="0.25">
      <c r="A42" s="18">
        <f>Data!A42</f>
        <v>40664</v>
      </c>
      <c r="B42" s="27">
        <f>Data!B42</f>
        <v>2011</v>
      </c>
      <c r="C42" s="5">
        <f>Data!E42</f>
        <v>2847575</v>
      </c>
      <c r="D42" s="23">
        <f t="shared" ref="D42:E42" ca="1" si="30">D30</f>
        <v>249.85999999999999</v>
      </c>
      <c r="E42" s="23">
        <f t="shared" ca="1" si="30"/>
        <v>7.95</v>
      </c>
      <c r="F42" s="23">
        <f>Data!Y42</f>
        <v>41</v>
      </c>
      <c r="G42" s="23">
        <f>Data!Z42</f>
        <v>1</v>
      </c>
      <c r="H42" s="23">
        <f>Data!AA42</f>
        <v>0</v>
      </c>
      <c r="I42" s="23">
        <f>Data!AD42</f>
        <v>0</v>
      </c>
      <c r="J42" s="23">
        <f>Data!AI42</f>
        <v>0</v>
      </c>
      <c r="L42" s="23">
        <f>'Residential OLS model'!$B$5</f>
        <v>2616615.1478140298</v>
      </c>
      <c r="M42" s="23">
        <f ca="1">'Residential OLS model'!$B$6*D42</f>
        <v>557737.30232007778</v>
      </c>
      <c r="N42" s="23">
        <f ca="1">'Residential OLS model'!$B$7*E42</f>
        <v>58026.766286753089</v>
      </c>
      <c r="O42" s="23">
        <f>'Residential OLS model'!$B$8*F42</f>
        <v>-51309.527726628214</v>
      </c>
      <c r="P42" s="23">
        <f>'Residential OLS model'!$B$9*G42</f>
        <v>-385041.40679526702</v>
      </c>
      <c r="Q42" s="23">
        <f>'Residential OLS model'!$B$10*H42</f>
        <v>0</v>
      </c>
      <c r="R42" s="23">
        <f>'Residential OLS model'!$B$11*I42</f>
        <v>0</v>
      </c>
      <c r="S42" s="23">
        <f>'Residential OLS model'!$B$12*J42</f>
        <v>0</v>
      </c>
      <c r="T42" s="23">
        <f t="shared" ca="1" si="1"/>
        <v>2796028.2818989656</v>
      </c>
    </row>
    <row r="43" spans="1:20" x14ac:dyDescent="0.25">
      <c r="A43" s="18">
        <f>Data!A43</f>
        <v>40695</v>
      </c>
      <c r="B43" s="27">
        <f>Data!B43</f>
        <v>2011</v>
      </c>
      <c r="C43" s="5">
        <f>Data!E43</f>
        <v>2734195</v>
      </c>
      <c r="D43" s="23">
        <f t="shared" ref="D43:E43" ca="1" si="31">D31</f>
        <v>100.25000000000001</v>
      </c>
      <c r="E43" s="23">
        <f t="shared" ca="1" si="31"/>
        <v>18.03</v>
      </c>
      <c r="F43" s="23">
        <f>Data!Y43</f>
        <v>42</v>
      </c>
      <c r="G43" s="23">
        <f>Data!Z43</f>
        <v>0</v>
      </c>
      <c r="H43" s="23">
        <f>Data!AA43</f>
        <v>0</v>
      </c>
      <c r="I43" s="23">
        <f>Data!AD43</f>
        <v>0</v>
      </c>
      <c r="J43" s="23">
        <f>Data!AI43</f>
        <v>0</v>
      </c>
      <c r="L43" s="23">
        <f>'Residential OLS model'!$B$5</f>
        <v>2616615.1478140298</v>
      </c>
      <c r="M43" s="23">
        <f ca="1">'Residential OLS model'!$B$6*D43</f>
        <v>223777.97389573284</v>
      </c>
      <c r="N43" s="23">
        <f ca="1">'Residential OLS model'!$B$7*E43</f>
        <v>131600.32655976832</v>
      </c>
      <c r="O43" s="23">
        <f>'Residential OLS model'!$B$8*F43</f>
        <v>-52560.979622399638</v>
      </c>
      <c r="P43" s="23">
        <f>'Residential OLS model'!$B$9*G43</f>
        <v>0</v>
      </c>
      <c r="Q43" s="23">
        <f>'Residential OLS model'!$B$10*H43</f>
        <v>0</v>
      </c>
      <c r="R43" s="23">
        <f>'Residential OLS model'!$B$11*I43</f>
        <v>0</v>
      </c>
      <c r="S43" s="23">
        <f>'Residential OLS model'!$B$12*J43</f>
        <v>0</v>
      </c>
      <c r="T43" s="23">
        <f t="shared" ca="1" si="1"/>
        <v>2919432.4686471317</v>
      </c>
    </row>
    <row r="44" spans="1:20" x14ac:dyDescent="0.25">
      <c r="A44" s="18">
        <f>Data!A44</f>
        <v>40725</v>
      </c>
      <c r="B44" s="27">
        <f>Data!B44</f>
        <v>2011</v>
      </c>
      <c r="C44" s="5">
        <f>Data!E44</f>
        <v>3118028</v>
      </c>
      <c r="D44" s="23">
        <f t="shared" ref="D44:E44" ca="1" si="32">D32</f>
        <v>49.4</v>
      </c>
      <c r="E44" s="23">
        <f t="shared" ca="1" si="32"/>
        <v>38.42</v>
      </c>
      <c r="F44" s="23">
        <f>Data!Y44</f>
        <v>43</v>
      </c>
      <c r="G44" s="23">
        <f>Data!Z44</f>
        <v>0</v>
      </c>
      <c r="H44" s="23">
        <f>Data!AA44</f>
        <v>0</v>
      </c>
      <c r="I44" s="23">
        <f>Data!AD44</f>
        <v>0</v>
      </c>
      <c r="J44" s="23">
        <f>Data!AI44</f>
        <v>1</v>
      </c>
      <c r="L44" s="23">
        <f>'Residential OLS model'!$B$5</f>
        <v>2616615.1478140298</v>
      </c>
      <c r="M44" s="23">
        <f ca="1">'Residential OLS model'!$B$6*D44</f>
        <v>110270.64249824638</v>
      </c>
      <c r="N44" s="23">
        <f ca="1">'Residential OLS model'!$B$7*E44</f>
        <v>280426.20889774262</v>
      </c>
      <c r="O44" s="23">
        <f>'Residential OLS model'!$B$8*F44</f>
        <v>-53812.431518171055</v>
      </c>
      <c r="P44" s="23">
        <f>'Residential OLS model'!$B$9*G44</f>
        <v>0</v>
      </c>
      <c r="Q44" s="23">
        <f>'Residential OLS model'!$B$10*H44</f>
        <v>0</v>
      </c>
      <c r="R44" s="23">
        <f>'Residential OLS model'!$B$11*I44</f>
        <v>0</v>
      </c>
      <c r="S44" s="23">
        <f>'Residential OLS model'!$B$12*J44</f>
        <v>129222.719858172</v>
      </c>
      <c r="T44" s="23">
        <f t="shared" ca="1" si="1"/>
        <v>3082722.2875500196</v>
      </c>
    </row>
    <row r="45" spans="1:20" x14ac:dyDescent="0.25">
      <c r="A45" s="18">
        <f>Data!A45</f>
        <v>40756</v>
      </c>
      <c r="B45" s="27">
        <f>Data!B45</f>
        <v>2011</v>
      </c>
      <c r="C45" s="5">
        <f>Data!E45</f>
        <v>2930303</v>
      </c>
      <c r="D45" s="23">
        <f t="shared" ref="D45:E45" ca="1" si="33">D33</f>
        <v>76.259999999999991</v>
      </c>
      <c r="E45" s="23">
        <f t="shared" ca="1" si="33"/>
        <v>24.46</v>
      </c>
      <c r="F45" s="23">
        <f>Data!Y45</f>
        <v>44</v>
      </c>
      <c r="G45" s="23">
        <f>Data!Z45</f>
        <v>0</v>
      </c>
      <c r="H45" s="23">
        <f>Data!AA45</f>
        <v>0</v>
      </c>
      <c r="I45" s="23">
        <f>Data!AD45</f>
        <v>0</v>
      </c>
      <c r="J45" s="23">
        <f>Data!AI45</f>
        <v>0</v>
      </c>
      <c r="L45" s="23">
        <f>'Residential OLS model'!$B$5</f>
        <v>2616615.1478140298</v>
      </c>
      <c r="M45" s="23">
        <f ca="1">'Residential OLS model'!$B$6*D45</f>
        <v>170227.51410761676</v>
      </c>
      <c r="N45" s="23">
        <f ca="1">'Residential OLS model'!$B$7*E45</f>
        <v>178532.66709106675</v>
      </c>
      <c r="O45" s="23">
        <f>'Residential OLS model'!$B$8*F45</f>
        <v>-55063.883413942473</v>
      </c>
      <c r="P45" s="23">
        <f>'Residential OLS model'!$B$9*G45</f>
        <v>0</v>
      </c>
      <c r="Q45" s="23">
        <f>'Residential OLS model'!$B$10*H45</f>
        <v>0</v>
      </c>
      <c r="R45" s="23">
        <f>'Residential OLS model'!$B$11*I45</f>
        <v>0</v>
      </c>
      <c r="S45" s="23">
        <f>'Residential OLS model'!$B$12*J45</f>
        <v>0</v>
      </c>
      <c r="T45" s="23">
        <f t="shared" ca="1" si="1"/>
        <v>2910311.4455987709</v>
      </c>
    </row>
    <row r="46" spans="1:20" x14ac:dyDescent="0.25">
      <c r="A46" s="18">
        <f>Data!A46</f>
        <v>40787</v>
      </c>
      <c r="B46" s="27">
        <f>Data!B46</f>
        <v>2011</v>
      </c>
      <c r="C46" s="5">
        <f>Data!E46</f>
        <v>2804940</v>
      </c>
      <c r="D46" s="23">
        <f t="shared" ref="D46:E46" ca="1" si="34">D34</f>
        <v>191.69000000000003</v>
      </c>
      <c r="E46" s="23">
        <f t="shared" ca="1" si="34"/>
        <v>6.8900000000000006</v>
      </c>
      <c r="F46" s="23">
        <f>Data!Y46</f>
        <v>45</v>
      </c>
      <c r="G46" s="23">
        <f>Data!Z46</f>
        <v>0</v>
      </c>
      <c r="H46" s="23">
        <f>Data!AA46</f>
        <v>1</v>
      </c>
      <c r="I46" s="23">
        <f>Data!AD46</f>
        <v>0</v>
      </c>
      <c r="J46" s="23">
        <f>Data!AI46</f>
        <v>0</v>
      </c>
      <c r="L46" s="23">
        <f>'Residential OLS model'!$B$5</f>
        <v>2616615.1478140298</v>
      </c>
      <c r="M46" s="23">
        <f ca="1">'Residential OLS model'!$B$6*D46</f>
        <v>427890.27247953141</v>
      </c>
      <c r="N46" s="23">
        <f ca="1">'Residential OLS model'!$B$7*E46</f>
        <v>50289.864115186014</v>
      </c>
      <c r="O46" s="23">
        <f>'Residential OLS model'!$B$8*F46</f>
        <v>-56315.335309713897</v>
      </c>
      <c r="P46" s="23">
        <f>'Residential OLS model'!$B$9*G46</f>
        <v>0</v>
      </c>
      <c r="Q46" s="23">
        <f>'Residential OLS model'!$B$10*H46</f>
        <v>-274801.59261032101</v>
      </c>
      <c r="R46" s="23">
        <f>'Residential OLS model'!$B$11*I46</f>
        <v>0</v>
      </c>
      <c r="S46" s="23">
        <f>'Residential OLS model'!$B$12*J46</f>
        <v>0</v>
      </c>
      <c r="T46" s="23">
        <f t="shared" ca="1" si="1"/>
        <v>2763678.3564887121</v>
      </c>
    </row>
    <row r="47" spans="1:20" x14ac:dyDescent="0.25">
      <c r="A47" s="18">
        <f>Data!A47</f>
        <v>40817</v>
      </c>
      <c r="B47" s="27">
        <f>Data!B47</f>
        <v>2011</v>
      </c>
      <c r="C47" s="5">
        <f>Data!E47</f>
        <v>3053764</v>
      </c>
      <c r="D47" s="23">
        <f t="shared" ref="D47:E47" ca="1" si="35">D35</f>
        <v>404.82</v>
      </c>
      <c r="E47" s="23">
        <f t="shared" ca="1" si="35"/>
        <v>0.67999999999999994</v>
      </c>
      <c r="F47" s="23">
        <f>Data!Y47</f>
        <v>46</v>
      </c>
      <c r="G47" s="23">
        <f>Data!Z47</f>
        <v>0</v>
      </c>
      <c r="H47" s="23">
        <f>Data!AA47</f>
        <v>1</v>
      </c>
      <c r="I47" s="23">
        <f>Data!AD47</f>
        <v>0</v>
      </c>
      <c r="J47" s="23">
        <f>Data!AI47</f>
        <v>0</v>
      </c>
      <c r="L47" s="23">
        <f>'Residential OLS model'!$B$5</f>
        <v>2616615.1478140298</v>
      </c>
      <c r="M47" s="23">
        <f ca="1">'Residential OLS model'!$B$6*D47</f>
        <v>903638.89668299805</v>
      </c>
      <c r="N47" s="23">
        <f ca="1">'Residential OLS model'!$B$7*E47</f>
        <v>4963.2957327034082</v>
      </c>
      <c r="O47" s="23">
        <f>'Residential OLS model'!$B$8*F47</f>
        <v>-57566.787205485314</v>
      </c>
      <c r="P47" s="23">
        <f>'Residential OLS model'!$B$9*G47</f>
        <v>0</v>
      </c>
      <c r="Q47" s="23">
        <f>'Residential OLS model'!$B$10*H47</f>
        <v>-274801.59261032101</v>
      </c>
      <c r="R47" s="23">
        <f>'Residential OLS model'!$B$11*I47</f>
        <v>0</v>
      </c>
      <c r="S47" s="23">
        <f>'Residential OLS model'!$B$12*J47</f>
        <v>0</v>
      </c>
      <c r="T47" s="23">
        <f t="shared" ca="1" si="1"/>
        <v>3192848.9604139253</v>
      </c>
    </row>
    <row r="48" spans="1:20" x14ac:dyDescent="0.25">
      <c r="A48" s="18">
        <f>Data!A48</f>
        <v>40848</v>
      </c>
      <c r="B48" s="27">
        <f>Data!B48</f>
        <v>2011</v>
      </c>
      <c r="C48" s="5">
        <f>Data!E48</f>
        <v>3518635</v>
      </c>
      <c r="D48" s="23">
        <f t="shared" ref="D48:E48" ca="1" si="36">D36</f>
        <v>606.39999999999986</v>
      </c>
      <c r="E48" s="23">
        <f t="shared" ca="1" si="36"/>
        <v>0</v>
      </c>
      <c r="F48" s="23">
        <f>Data!Y48</f>
        <v>47</v>
      </c>
      <c r="G48" s="23">
        <f>Data!Z48</f>
        <v>0</v>
      </c>
      <c r="H48" s="23">
        <f>Data!AA48</f>
        <v>1</v>
      </c>
      <c r="I48" s="23">
        <f>Data!AD48</f>
        <v>0</v>
      </c>
      <c r="J48" s="23">
        <f>Data!AI48</f>
        <v>0</v>
      </c>
      <c r="L48" s="23">
        <f>'Residential OLS model'!$B$5</f>
        <v>2616615.1478140298</v>
      </c>
      <c r="M48" s="23">
        <f ca="1">'Residential OLS model'!$B$6*D48</f>
        <v>1353605.619654587</v>
      </c>
      <c r="N48" s="23">
        <f ca="1">'Residential OLS model'!$B$7*E48</f>
        <v>0</v>
      </c>
      <c r="O48" s="23">
        <f>'Residential OLS model'!$B$8*F48</f>
        <v>-58818.239101256739</v>
      </c>
      <c r="P48" s="23">
        <f>'Residential OLS model'!$B$9*G48</f>
        <v>0</v>
      </c>
      <c r="Q48" s="23">
        <f>'Residential OLS model'!$B$10*H48</f>
        <v>-274801.59261032101</v>
      </c>
      <c r="R48" s="23">
        <f>'Residential OLS model'!$B$11*I48</f>
        <v>0</v>
      </c>
      <c r="S48" s="23">
        <f>'Residential OLS model'!$B$12*J48</f>
        <v>0</v>
      </c>
      <c r="T48" s="23">
        <f t="shared" ca="1" si="1"/>
        <v>3636600.9357570391</v>
      </c>
    </row>
    <row r="49" spans="1:20" x14ac:dyDescent="0.25">
      <c r="A49" s="18">
        <f>Data!A49</f>
        <v>40878</v>
      </c>
      <c r="B49" s="27">
        <f>Data!B49</f>
        <v>2011</v>
      </c>
      <c r="C49" s="5">
        <f>Data!E49</f>
        <v>4520343</v>
      </c>
      <c r="D49" s="23">
        <f t="shared" ref="D49:E49" ca="1" si="37">D37</f>
        <v>897.8599999999999</v>
      </c>
      <c r="E49" s="23">
        <f t="shared" ca="1" si="37"/>
        <v>0</v>
      </c>
      <c r="F49" s="23">
        <f>Data!Y49</f>
        <v>48</v>
      </c>
      <c r="G49" s="23">
        <f>Data!Z49</f>
        <v>0</v>
      </c>
      <c r="H49" s="23">
        <f>Data!AA49</f>
        <v>0</v>
      </c>
      <c r="I49" s="23">
        <f>Data!AD49</f>
        <v>0</v>
      </c>
      <c r="J49" s="23">
        <f>Data!AI49</f>
        <v>0</v>
      </c>
      <c r="L49" s="23">
        <f>'Residential OLS model'!$B$5</f>
        <v>2616615.1478140298</v>
      </c>
      <c r="M49" s="23">
        <f ca="1">'Residential OLS model'!$B$6*D49</f>
        <v>2004202.4103942406</v>
      </c>
      <c r="N49" s="23">
        <f ca="1">'Residential OLS model'!$B$7*E49</f>
        <v>0</v>
      </c>
      <c r="O49" s="23">
        <f>'Residential OLS model'!$B$8*F49</f>
        <v>-60069.690997028156</v>
      </c>
      <c r="P49" s="23">
        <f>'Residential OLS model'!$B$9*G49</f>
        <v>0</v>
      </c>
      <c r="Q49" s="23">
        <f>'Residential OLS model'!$B$10*H49</f>
        <v>0</v>
      </c>
      <c r="R49" s="23">
        <f>'Residential OLS model'!$B$11*I49</f>
        <v>0</v>
      </c>
      <c r="S49" s="23">
        <f>'Residential OLS model'!$B$12*J49</f>
        <v>0</v>
      </c>
      <c r="T49" s="23">
        <f t="shared" ca="1" si="1"/>
        <v>4560747.8672112422</v>
      </c>
    </row>
    <row r="50" spans="1:20" x14ac:dyDescent="0.25">
      <c r="A50" s="18">
        <f>Data!A50</f>
        <v>40909</v>
      </c>
      <c r="B50" s="27">
        <f>Data!B50</f>
        <v>2012</v>
      </c>
      <c r="C50" s="5">
        <f>Data!E50</f>
        <v>4666197</v>
      </c>
      <c r="D50" s="23">
        <f t="shared" ref="D50:E50" ca="1" si="38">D38</f>
        <v>1035.1799999999998</v>
      </c>
      <c r="E50" s="23">
        <f t="shared" ca="1" si="38"/>
        <v>0</v>
      </c>
      <c r="F50" s="23">
        <f>Data!Y50</f>
        <v>49</v>
      </c>
      <c r="G50" s="23">
        <f>Data!Z50</f>
        <v>0</v>
      </c>
      <c r="H50" s="23">
        <f>Data!AA50</f>
        <v>0</v>
      </c>
      <c r="I50" s="23">
        <f>Data!AD50</f>
        <v>0</v>
      </c>
      <c r="J50" s="23">
        <f>Data!AI50</f>
        <v>0</v>
      </c>
      <c r="L50" s="23">
        <f>'Residential OLS model'!$B$5</f>
        <v>2616615.1478140298</v>
      </c>
      <c r="M50" s="23">
        <f ca="1">'Residential OLS model'!$B$6*D50</f>
        <v>2310728.0101484754</v>
      </c>
      <c r="N50" s="23">
        <f ca="1">'Residential OLS model'!$B$7*E50</f>
        <v>0</v>
      </c>
      <c r="O50" s="23">
        <f>'Residential OLS model'!$B$8*F50</f>
        <v>-61321.142892799573</v>
      </c>
      <c r="P50" s="23">
        <f>'Residential OLS model'!$B$9*G50</f>
        <v>0</v>
      </c>
      <c r="Q50" s="23">
        <f>'Residential OLS model'!$B$10*H50</f>
        <v>0</v>
      </c>
      <c r="R50" s="23">
        <f>'Residential OLS model'!$B$11*I50</f>
        <v>0</v>
      </c>
      <c r="S50" s="23">
        <f>'Residential OLS model'!$B$12*J50</f>
        <v>0</v>
      </c>
      <c r="T50" s="23">
        <f t="shared" ca="1" si="1"/>
        <v>4866022.0150697054</v>
      </c>
    </row>
    <row r="51" spans="1:20" x14ac:dyDescent="0.25">
      <c r="A51" s="18">
        <f>Data!A51</f>
        <v>40940</v>
      </c>
      <c r="B51" s="27">
        <f>Data!B51</f>
        <v>2012</v>
      </c>
      <c r="C51" s="5">
        <f>Data!E51</f>
        <v>3898245</v>
      </c>
      <c r="D51" s="23">
        <f t="shared" ref="D51:E51" ca="1" si="39">D39</f>
        <v>937.08000000000015</v>
      </c>
      <c r="E51" s="23">
        <f t="shared" ca="1" si="39"/>
        <v>0</v>
      </c>
      <c r="F51" s="23">
        <f>Data!Y51</f>
        <v>50</v>
      </c>
      <c r="G51" s="23">
        <f>Data!Z51</f>
        <v>0</v>
      </c>
      <c r="H51" s="23">
        <f>Data!AA51</f>
        <v>0</v>
      </c>
      <c r="I51" s="23">
        <f>Data!AD51</f>
        <v>1</v>
      </c>
      <c r="J51" s="23">
        <f>Data!AI51</f>
        <v>0</v>
      </c>
      <c r="L51" s="23">
        <f>'Residential OLS model'!$B$5</f>
        <v>2616615.1478140298</v>
      </c>
      <c r="M51" s="23">
        <f ca="1">'Residential OLS model'!$B$6*D51</f>
        <v>2091749.2646205819</v>
      </c>
      <c r="N51" s="23">
        <f ca="1">'Residential OLS model'!$B$7*E51</f>
        <v>0</v>
      </c>
      <c r="O51" s="23">
        <f>'Residential OLS model'!$B$8*F51</f>
        <v>-62572.594788570997</v>
      </c>
      <c r="P51" s="23">
        <f>'Residential OLS model'!$B$9*G51</f>
        <v>0</v>
      </c>
      <c r="Q51" s="23">
        <f>'Residential OLS model'!$B$10*H51</f>
        <v>0</v>
      </c>
      <c r="R51" s="23">
        <f>'Residential OLS model'!$B$11*I51</f>
        <v>-442206.74041405</v>
      </c>
      <c r="S51" s="23">
        <f>'Residential OLS model'!$B$12*J51</f>
        <v>0</v>
      </c>
      <c r="T51" s="23">
        <f t="shared" ca="1" si="1"/>
        <v>4203585.0772319902</v>
      </c>
    </row>
    <row r="52" spans="1:20" x14ac:dyDescent="0.25">
      <c r="A52" s="18">
        <f>Data!A52</f>
        <v>40969</v>
      </c>
      <c r="B52" s="27">
        <f>Data!B52</f>
        <v>2012</v>
      </c>
      <c r="C52" s="5">
        <f>Data!E52</f>
        <v>3572833</v>
      </c>
      <c r="D52" s="23">
        <f t="shared" ref="D52:E52" ca="1" si="40">D40</f>
        <v>773.1400000000001</v>
      </c>
      <c r="E52" s="23">
        <f t="shared" ca="1" si="40"/>
        <v>0.13999999999999999</v>
      </c>
      <c r="F52" s="23">
        <f>Data!Y52</f>
        <v>51</v>
      </c>
      <c r="G52" s="23">
        <f>Data!Z52</f>
        <v>1</v>
      </c>
      <c r="H52" s="23">
        <f>Data!AA52</f>
        <v>0</v>
      </c>
      <c r="I52" s="23">
        <f>Data!AD52</f>
        <v>0</v>
      </c>
      <c r="J52" s="23">
        <f>Data!AI52</f>
        <v>0</v>
      </c>
      <c r="L52" s="23">
        <f>'Residential OLS model'!$B$5</f>
        <v>2616615.1478140298</v>
      </c>
      <c r="M52" s="23">
        <f ca="1">'Residential OLS model'!$B$6*D52</f>
        <v>1725802.5210747819</v>
      </c>
      <c r="N52" s="23">
        <f ca="1">'Residential OLS model'!$B$7*E52</f>
        <v>1021.8550037918782</v>
      </c>
      <c r="O52" s="23">
        <f>'Residential OLS model'!$B$8*F52</f>
        <v>-63824.046684342415</v>
      </c>
      <c r="P52" s="23">
        <f>'Residential OLS model'!$B$9*G52</f>
        <v>-385041.40679526702</v>
      </c>
      <c r="Q52" s="23">
        <f>'Residential OLS model'!$B$10*H52</f>
        <v>0</v>
      </c>
      <c r="R52" s="23">
        <f>'Residential OLS model'!$B$11*I52</f>
        <v>0</v>
      </c>
      <c r="S52" s="23">
        <f>'Residential OLS model'!$B$12*J52</f>
        <v>0</v>
      </c>
      <c r="T52" s="23">
        <f t="shared" ca="1" si="1"/>
        <v>3894574.0704129944</v>
      </c>
    </row>
    <row r="53" spans="1:20" x14ac:dyDescent="0.25">
      <c r="A53" s="18">
        <f>Data!A53</f>
        <v>41000</v>
      </c>
      <c r="B53" s="27">
        <f>Data!B53</f>
        <v>2012</v>
      </c>
      <c r="C53" s="5">
        <f>Data!E53</f>
        <v>3171285</v>
      </c>
      <c r="D53" s="23">
        <f t="shared" ref="D53:E53" ca="1" si="41">D41</f>
        <v>490.03999999999996</v>
      </c>
      <c r="E53" s="23">
        <f t="shared" ca="1" si="41"/>
        <v>0.16</v>
      </c>
      <c r="F53" s="23">
        <f>Data!Y53</f>
        <v>52</v>
      </c>
      <c r="G53" s="23">
        <f>Data!Z53</f>
        <v>1</v>
      </c>
      <c r="H53" s="23">
        <f>Data!AA53</f>
        <v>0</v>
      </c>
      <c r="I53" s="23">
        <f>Data!AD53</f>
        <v>0</v>
      </c>
      <c r="J53" s="23">
        <f>Data!AI53</f>
        <v>0</v>
      </c>
      <c r="L53" s="23">
        <f>'Residential OLS model'!$B$5</f>
        <v>2616615.1478140298</v>
      </c>
      <c r="M53" s="23">
        <f ca="1">'Residential OLS model'!$B$6*D53</f>
        <v>1093866.9159886772</v>
      </c>
      <c r="N53" s="23">
        <f ca="1">'Residential OLS model'!$B$7*E53</f>
        <v>1167.8342900478608</v>
      </c>
      <c r="O53" s="23">
        <f>'Residential OLS model'!$B$8*F53</f>
        <v>-65075.498580113839</v>
      </c>
      <c r="P53" s="23">
        <f>'Residential OLS model'!$B$9*G53</f>
        <v>-385041.40679526702</v>
      </c>
      <c r="Q53" s="23">
        <f>'Residential OLS model'!$B$10*H53</f>
        <v>0</v>
      </c>
      <c r="R53" s="23">
        <f>'Residential OLS model'!$B$11*I53</f>
        <v>0</v>
      </c>
      <c r="S53" s="23">
        <f>'Residential OLS model'!$B$12*J53</f>
        <v>0</v>
      </c>
      <c r="T53" s="23">
        <f t="shared" ca="1" si="1"/>
        <v>3261532.9927173737</v>
      </c>
    </row>
    <row r="54" spans="1:20" x14ac:dyDescent="0.25">
      <c r="A54" s="18">
        <f>Data!A54</f>
        <v>41030</v>
      </c>
      <c r="B54" s="27">
        <f>Data!B54</f>
        <v>2012</v>
      </c>
      <c r="C54" s="5">
        <f>Data!E54</f>
        <v>2817407</v>
      </c>
      <c r="D54" s="23">
        <f t="shared" ref="D54:E54" ca="1" si="42">D42</f>
        <v>249.85999999999999</v>
      </c>
      <c r="E54" s="23">
        <f t="shared" ca="1" si="42"/>
        <v>7.95</v>
      </c>
      <c r="F54" s="23">
        <f>Data!Y54</f>
        <v>53</v>
      </c>
      <c r="G54" s="23">
        <f>Data!Z54</f>
        <v>1</v>
      </c>
      <c r="H54" s="23">
        <f>Data!AA54</f>
        <v>0</v>
      </c>
      <c r="I54" s="23">
        <f>Data!AD54</f>
        <v>0</v>
      </c>
      <c r="J54" s="23">
        <f>Data!AI54</f>
        <v>0</v>
      </c>
      <c r="L54" s="23">
        <f>'Residential OLS model'!$B$5</f>
        <v>2616615.1478140298</v>
      </c>
      <c r="M54" s="23">
        <f ca="1">'Residential OLS model'!$B$6*D54</f>
        <v>557737.30232007778</v>
      </c>
      <c r="N54" s="23">
        <f ca="1">'Residential OLS model'!$B$7*E54</f>
        <v>58026.766286753089</v>
      </c>
      <c r="O54" s="23">
        <f>'Residential OLS model'!$B$8*F54</f>
        <v>-66326.950475885256</v>
      </c>
      <c r="P54" s="23">
        <f>'Residential OLS model'!$B$9*G54</f>
        <v>-385041.40679526702</v>
      </c>
      <c r="Q54" s="23">
        <f>'Residential OLS model'!$B$10*H54</f>
        <v>0</v>
      </c>
      <c r="R54" s="23">
        <f>'Residential OLS model'!$B$11*I54</f>
        <v>0</v>
      </c>
      <c r="S54" s="23">
        <f>'Residential OLS model'!$B$12*J54</f>
        <v>0</v>
      </c>
      <c r="T54" s="23">
        <f t="shared" ca="1" si="1"/>
        <v>2781010.8591497089</v>
      </c>
    </row>
    <row r="55" spans="1:20" x14ac:dyDescent="0.25">
      <c r="A55" s="18">
        <f>Data!A55</f>
        <v>41061</v>
      </c>
      <c r="B55" s="27">
        <f>Data!B55</f>
        <v>2012</v>
      </c>
      <c r="C55" s="5">
        <f>Data!E55</f>
        <v>2891470</v>
      </c>
      <c r="D55" s="23">
        <f t="shared" ref="D55:E55" ca="1" si="43">D43</f>
        <v>100.25000000000001</v>
      </c>
      <c r="E55" s="23">
        <f t="shared" ca="1" si="43"/>
        <v>18.03</v>
      </c>
      <c r="F55" s="23">
        <f>Data!Y55</f>
        <v>54</v>
      </c>
      <c r="G55" s="23">
        <f>Data!Z55</f>
        <v>0</v>
      </c>
      <c r="H55" s="23">
        <f>Data!AA55</f>
        <v>0</v>
      </c>
      <c r="I55" s="23">
        <f>Data!AD55</f>
        <v>0</v>
      </c>
      <c r="J55" s="23">
        <f>Data!AI55</f>
        <v>0</v>
      </c>
      <c r="L55" s="23">
        <f>'Residential OLS model'!$B$5</f>
        <v>2616615.1478140298</v>
      </c>
      <c r="M55" s="23">
        <f ca="1">'Residential OLS model'!$B$6*D55</f>
        <v>223777.97389573284</v>
      </c>
      <c r="N55" s="23">
        <f ca="1">'Residential OLS model'!$B$7*E55</f>
        <v>131600.32655976832</v>
      </c>
      <c r="O55" s="23">
        <f>'Residential OLS model'!$B$8*F55</f>
        <v>-67578.402371656673</v>
      </c>
      <c r="P55" s="23">
        <f>'Residential OLS model'!$B$9*G55</f>
        <v>0</v>
      </c>
      <c r="Q55" s="23">
        <f>'Residential OLS model'!$B$10*H55</f>
        <v>0</v>
      </c>
      <c r="R55" s="23">
        <f>'Residential OLS model'!$B$11*I55</f>
        <v>0</v>
      </c>
      <c r="S55" s="23">
        <f>'Residential OLS model'!$B$12*J55</f>
        <v>0</v>
      </c>
      <c r="T55" s="23">
        <f t="shared" ca="1" si="1"/>
        <v>2904415.0458978745</v>
      </c>
    </row>
    <row r="56" spans="1:20" x14ac:dyDescent="0.25">
      <c r="A56" s="18">
        <f>Data!A56</f>
        <v>41091</v>
      </c>
      <c r="B56" s="27">
        <f>Data!B56</f>
        <v>2012</v>
      </c>
      <c r="C56" s="5">
        <f>Data!E56</f>
        <v>3119587</v>
      </c>
      <c r="D56" s="23">
        <f t="shared" ref="D56:E56" ca="1" si="44">D44</f>
        <v>49.4</v>
      </c>
      <c r="E56" s="23">
        <f t="shared" ca="1" si="44"/>
        <v>38.42</v>
      </c>
      <c r="F56" s="23">
        <f>Data!Y56</f>
        <v>55</v>
      </c>
      <c r="G56" s="23">
        <f>Data!Z56</f>
        <v>0</v>
      </c>
      <c r="H56" s="23">
        <f>Data!AA56</f>
        <v>0</v>
      </c>
      <c r="I56" s="23">
        <f>Data!AD56</f>
        <v>0</v>
      </c>
      <c r="J56" s="23">
        <f>Data!AI56</f>
        <v>1</v>
      </c>
      <c r="L56" s="23">
        <f>'Residential OLS model'!$B$5</f>
        <v>2616615.1478140298</v>
      </c>
      <c r="M56" s="23">
        <f ca="1">'Residential OLS model'!$B$6*D56</f>
        <v>110270.64249824638</v>
      </c>
      <c r="N56" s="23">
        <f ca="1">'Residential OLS model'!$B$7*E56</f>
        <v>280426.20889774262</v>
      </c>
      <c r="O56" s="23">
        <f>'Residential OLS model'!$B$8*F56</f>
        <v>-68829.854267428091</v>
      </c>
      <c r="P56" s="23">
        <f>'Residential OLS model'!$B$9*G56</f>
        <v>0</v>
      </c>
      <c r="Q56" s="23">
        <f>'Residential OLS model'!$B$10*H56</f>
        <v>0</v>
      </c>
      <c r="R56" s="23">
        <f>'Residential OLS model'!$B$11*I56</f>
        <v>0</v>
      </c>
      <c r="S56" s="23">
        <f>'Residential OLS model'!$B$12*J56</f>
        <v>129222.719858172</v>
      </c>
      <c r="T56" s="23">
        <f t="shared" ca="1" si="1"/>
        <v>3067704.8648007624</v>
      </c>
    </row>
    <row r="57" spans="1:20" x14ac:dyDescent="0.25">
      <c r="A57" s="18">
        <f>Data!A57</f>
        <v>41122</v>
      </c>
      <c r="B57" s="27">
        <f>Data!B57</f>
        <v>2012</v>
      </c>
      <c r="C57" s="5">
        <f>Data!E57</f>
        <v>2953303</v>
      </c>
      <c r="D57" s="23">
        <f t="shared" ref="D57:E57" ca="1" si="45">D45</f>
        <v>76.259999999999991</v>
      </c>
      <c r="E57" s="23">
        <f t="shared" ca="1" si="45"/>
        <v>24.46</v>
      </c>
      <c r="F57" s="23">
        <f>Data!Y57</f>
        <v>56</v>
      </c>
      <c r="G57" s="23">
        <f>Data!Z57</f>
        <v>0</v>
      </c>
      <c r="H57" s="23">
        <f>Data!AA57</f>
        <v>0</v>
      </c>
      <c r="I57" s="23">
        <f>Data!AD57</f>
        <v>0</v>
      </c>
      <c r="J57" s="23">
        <f>Data!AI57</f>
        <v>0</v>
      </c>
      <c r="L57" s="23">
        <f>'Residential OLS model'!$B$5</f>
        <v>2616615.1478140298</v>
      </c>
      <c r="M57" s="23">
        <f ca="1">'Residential OLS model'!$B$6*D57</f>
        <v>170227.51410761676</v>
      </c>
      <c r="N57" s="23">
        <f ca="1">'Residential OLS model'!$B$7*E57</f>
        <v>178532.66709106675</v>
      </c>
      <c r="O57" s="23">
        <f>'Residential OLS model'!$B$8*F57</f>
        <v>-70081.306163199508</v>
      </c>
      <c r="P57" s="23">
        <f>'Residential OLS model'!$B$9*G57</f>
        <v>0</v>
      </c>
      <c r="Q57" s="23">
        <f>'Residential OLS model'!$B$10*H57</f>
        <v>0</v>
      </c>
      <c r="R57" s="23">
        <f>'Residential OLS model'!$B$11*I57</f>
        <v>0</v>
      </c>
      <c r="S57" s="23">
        <f>'Residential OLS model'!$B$12*J57</f>
        <v>0</v>
      </c>
      <c r="T57" s="23">
        <f t="shared" ca="1" si="1"/>
        <v>2895294.0228495137</v>
      </c>
    </row>
    <row r="58" spans="1:20" x14ac:dyDescent="0.25">
      <c r="A58" s="18">
        <f>Data!A58</f>
        <v>41153</v>
      </c>
      <c r="B58" s="27">
        <f>Data!B58</f>
        <v>2012</v>
      </c>
      <c r="C58" s="5">
        <f>Data!E58</f>
        <v>2858526</v>
      </c>
      <c r="D58" s="23">
        <f t="shared" ref="D58:E58" ca="1" si="46">D46</f>
        <v>191.69000000000003</v>
      </c>
      <c r="E58" s="23">
        <f t="shared" ca="1" si="46"/>
        <v>6.8900000000000006</v>
      </c>
      <c r="F58" s="23">
        <f>Data!Y58</f>
        <v>57</v>
      </c>
      <c r="G58" s="23">
        <f>Data!Z58</f>
        <v>0</v>
      </c>
      <c r="H58" s="23">
        <f>Data!AA58</f>
        <v>1</v>
      </c>
      <c r="I58" s="23">
        <f>Data!AD58</f>
        <v>0</v>
      </c>
      <c r="J58" s="23">
        <f>Data!AI58</f>
        <v>0</v>
      </c>
      <c r="L58" s="23">
        <f>'Residential OLS model'!$B$5</f>
        <v>2616615.1478140298</v>
      </c>
      <c r="M58" s="23">
        <f ca="1">'Residential OLS model'!$B$6*D58</f>
        <v>427890.27247953141</v>
      </c>
      <c r="N58" s="23">
        <f ca="1">'Residential OLS model'!$B$7*E58</f>
        <v>50289.864115186014</v>
      </c>
      <c r="O58" s="23">
        <f>'Residential OLS model'!$B$8*F58</f>
        <v>-71332.75805897094</v>
      </c>
      <c r="P58" s="23">
        <f>'Residential OLS model'!$B$9*G58</f>
        <v>0</v>
      </c>
      <c r="Q58" s="23">
        <f>'Residential OLS model'!$B$10*H58</f>
        <v>-274801.59261032101</v>
      </c>
      <c r="R58" s="23">
        <f>'Residential OLS model'!$B$11*I58</f>
        <v>0</v>
      </c>
      <c r="S58" s="23">
        <f>'Residential OLS model'!$B$12*J58</f>
        <v>0</v>
      </c>
      <c r="T58" s="23">
        <f t="shared" ca="1" si="1"/>
        <v>2748660.9337394554</v>
      </c>
    </row>
    <row r="59" spans="1:20" x14ac:dyDescent="0.25">
      <c r="A59" s="18">
        <f>Data!A59</f>
        <v>41183</v>
      </c>
      <c r="B59" s="27">
        <f>Data!B59</f>
        <v>2012</v>
      </c>
      <c r="C59" s="5">
        <f>Data!E59</f>
        <v>3246344</v>
      </c>
      <c r="D59" s="23">
        <f t="shared" ref="D59:E59" ca="1" si="47">D47</f>
        <v>404.82</v>
      </c>
      <c r="E59" s="23">
        <f t="shared" ca="1" si="47"/>
        <v>0.67999999999999994</v>
      </c>
      <c r="F59" s="23">
        <f>Data!Y59</f>
        <v>58</v>
      </c>
      <c r="G59" s="23">
        <f>Data!Z59</f>
        <v>0</v>
      </c>
      <c r="H59" s="23">
        <f>Data!AA59</f>
        <v>1</v>
      </c>
      <c r="I59" s="23">
        <f>Data!AD59</f>
        <v>0</v>
      </c>
      <c r="J59" s="23">
        <f>Data!AI59</f>
        <v>0</v>
      </c>
      <c r="L59" s="23">
        <f>'Residential OLS model'!$B$5</f>
        <v>2616615.1478140298</v>
      </c>
      <c r="M59" s="23">
        <f ca="1">'Residential OLS model'!$B$6*D59</f>
        <v>903638.89668299805</v>
      </c>
      <c r="N59" s="23">
        <f ca="1">'Residential OLS model'!$B$7*E59</f>
        <v>4963.2957327034082</v>
      </c>
      <c r="O59" s="23">
        <f>'Residential OLS model'!$B$8*F59</f>
        <v>-72584.209954742357</v>
      </c>
      <c r="P59" s="23">
        <f>'Residential OLS model'!$B$9*G59</f>
        <v>0</v>
      </c>
      <c r="Q59" s="23">
        <f>'Residential OLS model'!$B$10*H59</f>
        <v>-274801.59261032101</v>
      </c>
      <c r="R59" s="23">
        <f>'Residential OLS model'!$B$11*I59</f>
        <v>0</v>
      </c>
      <c r="S59" s="23">
        <f>'Residential OLS model'!$B$12*J59</f>
        <v>0</v>
      </c>
      <c r="T59" s="23">
        <f t="shared" ca="1" si="1"/>
        <v>3177831.5376646682</v>
      </c>
    </row>
    <row r="60" spans="1:20" x14ac:dyDescent="0.25">
      <c r="A60" s="18">
        <f>Data!A60</f>
        <v>41214</v>
      </c>
      <c r="B60" s="27">
        <f>Data!B60</f>
        <v>2012</v>
      </c>
      <c r="C60" s="5">
        <f>Data!E60</f>
        <v>3721879</v>
      </c>
      <c r="D60" s="23">
        <f t="shared" ref="D60:E60" ca="1" si="48">D48</f>
        <v>606.39999999999986</v>
      </c>
      <c r="E60" s="23">
        <f t="shared" ca="1" si="48"/>
        <v>0</v>
      </c>
      <c r="F60" s="23">
        <f>Data!Y60</f>
        <v>59</v>
      </c>
      <c r="G60" s="23">
        <f>Data!Z60</f>
        <v>0</v>
      </c>
      <c r="H60" s="23">
        <f>Data!AA60</f>
        <v>1</v>
      </c>
      <c r="I60" s="23">
        <f>Data!AD60</f>
        <v>0</v>
      </c>
      <c r="J60" s="23">
        <f>Data!AI60</f>
        <v>0</v>
      </c>
      <c r="L60" s="23">
        <f>'Residential OLS model'!$B$5</f>
        <v>2616615.1478140298</v>
      </c>
      <c r="M60" s="23">
        <f ca="1">'Residential OLS model'!$B$6*D60</f>
        <v>1353605.619654587</v>
      </c>
      <c r="N60" s="23">
        <f ca="1">'Residential OLS model'!$B$7*E60</f>
        <v>0</v>
      </c>
      <c r="O60" s="23">
        <f>'Residential OLS model'!$B$8*F60</f>
        <v>-73835.661850513774</v>
      </c>
      <c r="P60" s="23">
        <f>'Residential OLS model'!$B$9*G60</f>
        <v>0</v>
      </c>
      <c r="Q60" s="23">
        <f>'Residential OLS model'!$B$10*H60</f>
        <v>-274801.59261032101</v>
      </c>
      <c r="R60" s="23">
        <f>'Residential OLS model'!$B$11*I60</f>
        <v>0</v>
      </c>
      <c r="S60" s="23">
        <f>'Residential OLS model'!$B$12*J60</f>
        <v>0</v>
      </c>
      <c r="T60" s="23">
        <f t="shared" ca="1" si="1"/>
        <v>3621583.5130077819</v>
      </c>
    </row>
    <row r="61" spans="1:20" x14ac:dyDescent="0.25">
      <c r="A61" s="18">
        <f>Data!A61</f>
        <v>41244</v>
      </c>
      <c r="B61" s="27">
        <f>Data!B61</f>
        <v>2012</v>
      </c>
      <c r="C61" s="5">
        <f>Data!E61</f>
        <v>4663309</v>
      </c>
      <c r="D61" s="23">
        <f t="shared" ref="D61:E61" ca="1" si="49">D49</f>
        <v>897.8599999999999</v>
      </c>
      <c r="E61" s="23">
        <f t="shared" ca="1" si="49"/>
        <v>0</v>
      </c>
      <c r="F61" s="23">
        <f>Data!Y61</f>
        <v>60</v>
      </c>
      <c r="G61" s="23">
        <f>Data!Z61</f>
        <v>0</v>
      </c>
      <c r="H61" s="23">
        <f>Data!AA61</f>
        <v>0</v>
      </c>
      <c r="I61" s="23">
        <f>Data!AD61</f>
        <v>0</v>
      </c>
      <c r="J61" s="23">
        <f>Data!AI61</f>
        <v>0</v>
      </c>
      <c r="L61" s="23">
        <f>'Residential OLS model'!$B$5</f>
        <v>2616615.1478140298</v>
      </c>
      <c r="M61" s="23">
        <f ca="1">'Residential OLS model'!$B$6*D61</f>
        <v>2004202.4103942406</v>
      </c>
      <c r="N61" s="23">
        <f ca="1">'Residential OLS model'!$B$7*E61</f>
        <v>0</v>
      </c>
      <c r="O61" s="23">
        <f>'Residential OLS model'!$B$8*F61</f>
        <v>-75087.113746285191</v>
      </c>
      <c r="P61" s="23">
        <f>'Residential OLS model'!$B$9*G61</f>
        <v>0</v>
      </c>
      <c r="Q61" s="23">
        <f>'Residential OLS model'!$B$10*H61</f>
        <v>0</v>
      </c>
      <c r="R61" s="23">
        <f>'Residential OLS model'!$B$11*I61</f>
        <v>0</v>
      </c>
      <c r="S61" s="23">
        <f>'Residential OLS model'!$B$12*J61</f>
        <v>0</v>
      </c>
      <c r="T61" s="23">
        <f t="shared" ca="1" si="1"/>
        <v>4545730.4444619846</v>
      </c>
    </row>
    <row r="62" spans="1:20" x14ac:dyDescent="0.25">
      <c r="A62" s="18">
        <f>Data!A62</f>
        <v>41275</v>
      </c>
      <c r="B62" s="27">
        <f>Data!B62</f>
        <v>2013</v>
      </c>
      <c r="C62" s="5">
        <f>Data!E62</f>
        <v>4954408</v>
      </c>
      <c r="D62" s="23">
        <f t="shared" ref="D62:E62" ca="1" si="50">D50</f>
        <v>1035.1799999999998</v>
      </c>
      <c r="E62" s="23">
        <f t="shared" ca="1" si="50"/>
        <v>0</v>
      </c>
      <c r="F62" s="23">
        <f>Data!Y62</f>
        <v>61</v>
      </c>
      <c r="G62" s="23">
        <f>Data!Z62</f>
        <v>0</v>
      </c>
      <c r="H62" s="23">
        <f>Data!AA62</f>
        <v>0</v>
      </c>
      <c r="I62" s="23">
        <f>Data!AD62</f>
        <v>0</v>
      </c>
      <c r="J62" s="23">
        <f>Data!AI62</f>
        <v>0</v>
      </c>
      <c r="L62" s="23">
        <f>'Residential OLS model'!$B$5</f>
        <v>2616615.1478140298</v>
      </c>
      <c r="M62" s="23">
        <f ca="1">'Residential OLS model'!$B$6*D62</f>
        <v>2310728.0101484754</v>
      </c>
      <c r="N62" s="23">
        <f ca="1">'Residential OLS model'!$B$7*E62</f>
        <v>0</v>
      </c>
      <c r="O62" s="23">
        <f>'Residential OLS model'!$B$8*F62</f>
        <v>-76338.565642056608</v>
      </c>
      <c r="P62" s="23">
        <f>'Residential OLS model'!$B$9*G62</f>
        <v>0</v>
      </c>
      <c r="Q62" s="23">
        <f>'Residential OLS model'!$B$10*H62</f>
        <v>0</v>
      </c>
      <c r="R62" s="23">
        <f>'Residential OLS model'!$B$11*I62</f>
        <v>0</v>
      </c>
      <c r="S62" s="23">
        <f>'Residential OLS model'!$B$12*J62</f>
        <v>0</v>
      </c>
      <c r="T62" s="23">
        <f t="shared" ca="1" si="1"/>
        <v>4851004.5923204478</v>
      </c>
    </row>
    <row r="63" spans="1:20" x14ac:dyDescent="0.25">
      <c r="A63" s="18">
        <f>Data!A63</f>
        <v>41306</v>
      </c>
      <c r="B63" s="27">
        <f>Data!B63</f>
        <v>2013</v>
      </c>
      <c r="C63" s="5">
        <f>Data!E63</f>
        <v>4311884</v>
      </c>
      <c r="D63" s="23">
        <f t="shared" ref="D63:E63" ca="1" si="51">D51</f>
        <v>937.08000000000015</v>
      </c>
      <c r="E63" s="23">
        <f t="shared" ca="1" si="51"/>
        <v>0</v>
      </c>
      <c r="F63" s="23">
        <f>Data!Y63</f>
        <v>62</v>
      </c>
      <c r="G63" s="23">
        <f>Data!Z63</f>
        <v>0</v>
      </c>
      <c r="H63" s="23">
        <f>Data!AA63</f>
        <v>0</v>
      </c>
      <c r="I63" s="23">
        <f>Data!AD63</f>
        <v>1</v>
      </c>
      <c r="J63" s="23">
        <f>Data!AI63</f>
        <v>0</v>
      </c>
      <c r="L63" s="23">
        <f>'Residential OLS model'!$B$5</f>
        <v>2616615.1478140298</v>
      </c>
      <c r="M63" s="23">
        <f ca="1">'Residential OLS model'!$B$6*D63</f>
        <v>2091749.2646205819</v>
      </c>
      <c r="N63" s="23">
        <f ca="1">'Residential OLS model'!$B$7*E63</f>
        <v>0</v>
      </c>
      <c r="O63" s="23">
        <f>'Residential OLS model'!$B$8*F63</f>
        <v>-77590.01753782804</v>
      </c>
      <c r="P63" s="23">
        <f>'Residential OLS model'!$B$9*G63</f>
        <v>0</v>
      </c>
      <c r="Q63" s="23">
        <f>'Residential OLS model'!$B$10*H63</f>
        <v>0</v>
      </c>
      <c r="R63" s="23">
        <f>'Residential OLS model'!$B$11*I63</f>
        <v>-442206.74041405</v>
      </c>
      <c r="S63" s="23">
        <f>'Residential OLS model'!$B$12*J63</f>
        <v>0</v>
      </c>
      <c r="T63" s="23">
        <f t="shared" ca="1" si="1"/>
        <v>4188567.6544827339</v>
      </c>
    </row>
    <row r="64" spans="1:20" x14ac:dyDescent="0.25">
      <c r="A64" s="18">
        <f>Data!A64</f>
        <v>41334</v>
      </c>
      <c r="B64" s="27">
        <f>Data!B64</f>
        <v>2013</v>
      </c>
      <c r="C64" s="5">
        <f>Data!E64</f>
        <v>3954376</v>
      </c>
      <c r="D64" s="23">
        <f t="shared" ref="D64:E64" ca="1" si="52">D52</f>
        <v>773.1400000000001</v>
      </c>
      <c r="E64" s="23">
        <f t="shared" ca="1" si="52"/>
        <v>0.13999999999999999</v>
      </c>
      <c r="F64" s="23">
        <f>Data!Y64</f>
        <v>63</v>
      </c>
      <c r="G64" s="23">
        <f>Data!Z64</f>
        <v>1</v>
      </c>
      <c r="H64" s="23">
        <f>Data!AA64</f>
        <v>0</v>
      </c>
      <c r="I64" s="23">
        <f>Data!AD64</f>
        <v>0</v>
      </c>
      <c r="J64" s="23">
        <f>Data!AI64</f>
        <v>0</v>
      </c>
      <c r="L64" s="23">
        <f>'Residential OLS model'!$B$5</f>
        <v>2616615.1478140298</v>
      </c>
      <c r="M64" s="23">
        <f ca="1">'Residential OLS model'!$B$6*D64</f>
        <v>1725802.5210747819</v>
      </c>
      <c r="N64" s="23">
        <f ca="1">'Residential OLS model'!$B$7*E64</f>
        <v>1021.8550037918782</v>
      </c>
      <c r="O64" s="23">
        <f>'Residential OLS model'!$B$8*F64</f>
        <v>-78841.469433599457</v>
      </c>
      <c r="P64" s="23">
        <f>'Residential OLS model'!$B$9*G64</f>
        <v>-385041.40679526702</v>
      </c>
      <c r="Q64" s="23">
        <f>'Residential OLS model'!$B$10*H64</f>
        <v>0</v>
      </c>
      <c r="R64" s="23">
        <f>'Residential OLS model'!$B$11*I64</f>
        <v>0</v>
      </c>
      <c r="S64" s="23">
        <f>'Residential OLS model'!$B$12*J64</f>
        <v>0</v>
      </c>
      <c r="T64" s="23">
        <f t="shared" ca="1" si="1"/>
        <v>3879556.6476637376</v>
      </c>
    </row>
    <row r="65" spans="1:20" x14ac:dyDescent="0.25">
      <c r="A65" s="18">
        <f>Data!A65</f>
        <v>41365</v>
      </c>
      <c r="B65" s="27">
        <f>Data!B65</f>
        <v>2013</v>
      </c>
      <c r="C65" s="5">
        <f>Data!E65</f>
        <v>3405931</v>
      </c>
      <c r="D65" s="23">
        <f t="shared" ref="D65:E65" ca="1" si="53">D53</f>
        <v>490.03999999999996</v>
      </c>
      <c r="E65" s="23">
        <f t="shared" ca="1" si="53"/>
        <v>0.16</v>
      </c>
      <c r="F65" s="23">
        <f>Data!Y65</f>
        <v>64</v>
      </c>
      <c r="G65" s="23">
        <f>Data!Z65</f>
        <v>1</v>
      </c>
      <c r="H65" s="23">
        <f>Data!AA65</f>
        <v>0</v>
      </c>
      <c r="I65" s="23">
        <f>Data!AD65</f>
        <v>0</v>
      </c>
      <c r="J65" s="23">
        <f>Data!AI65</f>
        <v>0</v>
      </c>
      <c r="L65" s="23">
        <f>'Residential OLS model'!$B$5</f>
        <v>2616615.1478140298</v>
      </c>
      <c r="M65" s="23">
        <f ca="1">'Residential OLS model'!$B$6*D65</f>
        <v>1093866.9159886772</v>
      </c>
      <c r="N65" s="23">
        <f ca="1">'Residential OLS model'!$B$7*E65</f>
        <v>1167.8342900478608</v>
      </c>
      <c r="O65" s="23">
        <f>'Residential OLS model'!$B$8*F65</f>
        <v>-80092.921329370874</v>
      </c>
      <c r="P65" s="23">
        <f>'Residential OLS model'!$B$9*G65</f>
        <v>-385041.40679526702</v>
      </c>
      <c r="Q65" s="23">
        <f>'Residential OLS model'!$B$10*H65</f>
        <v>0</v>
      </c>
      <c r="R65" s="23">
        <f>'Residential OLS model'!$B$11*I65</f>
        <v>0</v>
      </c>
      <c r="S65" s="23">
        <f>'Residential OLS model'!$B$12*J65</f>
        <v>0</v>
      </c>
      <c r="T65" s="23">
        <f t="shared" ca="1" si="1"/>
        <v>3246515.5699681169</v>
      </c>
    </row>
    <row r="66" spans="1:20" x14ac:dyDescent="0.25">
      <c r="A66" s="18">
        <f>Data!A66</f>
        <v>41395</v>
      </c>
      <c r="B66" s="27">
        <f>Data!B66</f>
        <v>2013</v>
      </c>
      <c r="C66" s="5">
        <f>Data!E66</f>
        <v>2887039</v>
      </c>
      <c r="D66" s="23">
        <f t="shared" ref="D66:E66" ca="1" si="54">D54</f>
        <v>249.85999999999999</v>
      </c>
      <c r="E66" s="23">
        <f t="shared" ca="1" si="54"/>
        <v>7.95</v>
      </c>
      <c r="F66" s="23">
        <f>Data!Y66</f>
        <v>65</v>
      </c>
      <c r="G66" s="23">
        <f>Data!Z66</f>
        <v>1</v>
      </c>
      <c r="H66" s="23">
        <f>Data!AA66</f>
        <v>0</v>
      </c>
      <c r="I66" s="23">
        <f>Data!AD66</f>
        <v>0</v>
      </c>
      <c r="J66" s="23">
        <f>Data!AI66</f>
        <v>0</v>
      </c>
      <c r="L66" s="23">
        <f>'Residential OLS model'!$B$5</f>
        <v>2616615.1478140298</v>
      </c>
      <c r="M66" s="23">
        <f ca="1">'Residential OLS model'!$B$6*D66</f>
        <v>557737.30232007778</v>
      </c>
      <c r="N66" s="23">
        <f ca="1">'Residential OLS model'!$B$7*E66</f>
        <v>58026.766286753089</v>
      </c>
      <c r="O66" s="23">
        <f>'Residential OLS model'!$B$8*F66</f>
        <v>-81344.373225142292</v>
      </c>
      <c r="P66" s="23">
        <f>'Residential OLS model'!$B$9*G66</f>
        <v>-385041.40679526702</v>
      </c>
      <c r="Q66" s="23">
        <f>'Residential OLS model'!$B$10*H66</f>
        <v>0</v>
      </c>
      <c r="R66" s="23">
        <f>'Residential OLS model'!$B$11*I66</f>
        <v>0</v>
      </c>
      <c r="S66" s="23">
        <f>'Residential OLS model'!$B$12*J66</f>
        <v>0</v>
      </c>
      <c r="T66" s="23">
        <f t="shared" ca="1" si="1"/>
        <v>2765993.4364004517</v>
      </c>
    </row>
    <row r="67" spans="1:20" x14ac:dyDescent="0.25">
      <c r="A67" s="18">
        <f>Data!A67</f>
        <v>41426</v>
      </c>
      <c r="B67" s="27">
        <f>Data!B67</f>
        <v>2013</v>
      </c>
      <c r="C67" s="5">
        <f>Data!E67</f>
        <v>2801488</v>
      </c>
      <c r="D67" s="23">
        <f t="shared" ref="D67:E67" ca="1" si="55">D55</f>
        <v>100.25000000000001</v>
      </c>
      <c r="E67" s="23">
        <f t="shared" ca="1" si="55"/>
        <v>18.03</v>
      </c>
      <c r="F67" s="23">
        <f>Data!Y67</f>
        <v>66</v>
      </c>
      <c r="G67" s="23">
        <f>Data!Z67</f>
        <v>0</v>
      </c>
      <c r="H67" s="23">
        <f>Data!AA67</f>
        <v>0</v>
      </c>
      <c r="I67" s="23">
        <f>Data!AD67</f>
        <v>0</v>
      </c>
      <c r="J67" s="23">
        <f>Data!AI67</f>
        <v>0</v>
      </c>
      <c r="L67" s="23">
        <f>'Residential OLS model'!$B$5</f>
        <v>2616615.1478140298</v>
      </c>
      <c r="M67" s="23">
        <f ca="1">'Residential OLS model'!$B$6*D67</f>
        <v>223777.97389573284</v>
      </c>
      <c r="N67" s="23">
        <f ca="1">'Residential OLS model'!$B$7*E67</f>
        <v>131600.32655976832</v>
      </c>
      <c r="O67" s="23">
        <f>'Residential OLS model'!$B$8*F67</f>
        <v>-82595.825120913709</v>
      </c>
      <c r="P67" s="23">
        <f>'Residential OLS model'!$B$9*G67</f>
        <v>0</v>
      </c>
      <c r="Q67" s="23">
        <f>'Residential OLS model'!$B$10*H67</f>
        <v>0</v>
      </c>
      <c r="R67" s="23">
        <f>'Residential OLS model'!$B$11*I67</f>
        <v>0</v>
      </c>
      <c r="S67" s="23">
        <f>'Residential OLS model'!$B$12*J67</f>
        <v>0</v>
      </c>
      <c r="T67" s="23">
        <f t="shared" ref="T67:T97" ca="1" si="56">SUM(L67:S67)</f>
        <v>2889397.6231486173</v>
      </c>
    </row>
    <row r="68" spans="1:20" x14ac:dyDescent="0.25">
      <c r="A68" s="18">
        <f>Data!A68</f>
        <v>41456</v>
      </c>
      <c r="B68" s="27">
        <f>Data!B68</f>
        <v>2013</v>
      </c>
      <c r="C68" s="5">
        <f>Data!E68</f>
        <v>3090147</v>
      </c>
      <c r="D68" s="23">
        <f t="shared" ref="D68:E68" ca="1" si="57">D56</f>
        <v>49.4</v>
      </c>
      <c r="E68" s="23">
        <f t="shared" ca="1" si="57"/>
        <v>38.42</v>
      </c>
      <c r="F68" s="23">
        <f>Data!Y68</f>
        <v>67</v>
      </c>
      <c r="G68" s="23">
        <f>Data!Z68</f>
        <v>0</v>
      </c>
      <c r="H68" s="23">
        <f>Data!AA68</f>
        <v>0</v>
      </c>
      <c r="I68" s="23">
        <f>Data!AD68</f>
        <v>0</v>
      </c>
      <c r="J68" s="23">
        <f>Data!AI68</f>
        <v>1</v>
      </c>
      <c r="L68" s="23">
        <f>'Residential OLS model'!$B$5</f>
        <v>2616615.1478140298</v>
      </c>
      <c r="M68" s="23">
        <f ca="1">'Residential OLS model'!$B$6*D68</f>
        <v>110270.64249824638</v>
      </c>
      <c r="N68" s="23">
        <f ca="1">'Residential OLS model'!$B$7*E68</f>
        <v>280426.20889774262</v>
      </c>
      <c r="O68" s="23">
        <f>'Residential OLS model'!$B$8*F68</f>
        <v>-83847.277016685141</v>
      </c>
      <c r="P68" s="23">
        <f>'Residential OLS model'!$B$9*G68</f>
        <v>0</v>
      </c>
      <c r="Q68" s="23">
        <f>'Residential OLS model'!$B$10*H68</f>
        <v>0</v>
      </c>
      <c r="R68" s="23">
        <f>'Residential OLS model'!$B$11*I68</f>
        <v>0</v>
      </c>
      <c r="S68" s="23">
        <f>'Residential OLS model'!$B$12*J68</f>
        <v>129222.719858172</v>
      </c>
      <c r="T68" s="23">
        <f t="shared" ca="1" si="56"/>
        <v>3052687.4420515052</v>
      </c>
    </row>
    <row r="69" spans="1:20" x14ac:dyDescent="0.25">
      <c r="A69" s="18">
        <f>Data!A69</f>
        <v>41487</v>
      </c>
      <c r="B69" s="27">
        <f>Data!B69</f>
        <v>2013</v>
      </c>
      <c r="C69" s="5">
        <f>Data!E69</f>
        <v>2957463</v>
      </c>
      <c r="D69" s="23">
        <f t="shared" ref="D69:E69" ca="1" si="58">D57</f>
        <v>76.259999999999991</v>
      </c>
      <c r="E69" s="23">
        <f t="shared" ca="1" si="58"/>
        <v>24.46</v>
      </c>
      <c r="F69" s="23">
        <f>Data!Y69</f>
        <v>68</v>
      </c>
      <c r="G69" s="23">
        <f>Data!Z69</f>
        <v>0</v>
      </c>
      <c r="H69" s="23">
        <f>Data!AA69</f>
        <v>0</v>
      </c>
      <c r="I69" s="23">
        <f>Data!AD69</f>
        <v>0</v>
      </c>
      <c r="J69" s="23">
        <f>Data!AI69</f>
        <v>0</v>
      </c>
      <c r="L69" s="23">
        <f>'Residential OLS model'!$B$5</f>
        <v>2616615.1478140298</v>
      </c>
      <c r="M69" s="23">
        <f ca="1">'Residential OLS model'!$B$6*D69</f>
        <v>170227.51410761676</v>
      </c>
      <c r="N69" s="23">
        <f ca="1">'Residential OLS model'!$B$7*E69</f>
        <v>178532.66709106675</v>
      </c>
      <c r="O69" s="23">
        <f>'Residential OLS model'!$B$8*F69</f>
        <v>-85098.728912456558</v>
      </c>
      <c r="P69" s="23">
        <f>'Residential OLS model'!$B$9*G69</f>
        <v>0</v>
      </c>
      <c r="Q69" s="23">
        <f>'Residential OLS model'!$B$10*H69</f>
        <v>0</v>
      </c>
      <c r="R69" s="23">
        <f>'Residential OLS model'!$B$11*I69</f>
        <v>0</v>
      </c>
      <c r="S69" s="23">
        <f>'Residential OLS model'!$B$12*J69</f>
        <v>0</v>
      </c>
      <c r="T69" s="23">
        <f t="shared" ca="1" si="56"/>
        <v>2880276.600100257</v>
      </c>
    </row>
    <row r="70" spans="1:20" x14ac:dyDescent="0.25">
      <c r="A70" s="18">
        <f>Data!A70</f>
        <v>41518</v>
      </c>
      <c r="B70" s="27">
        <f>Data!B70</f>
        <v>2013</v>
      </c>
      <c r="C70" s="5">
        <f>Data!E70</f>
        <v>2771188</v>
      </c>
      <c r="D70" s="23">
        <f t="shared" ref="D70:E70" ca="1" si="59">D58</f>
        <v>191.69000000000003</v>
      </c>
      <c r="E70" s="23">
        <f t="shared" ca="1" si="59"/>
        <v>6.8900000000000006</v>
      </c>
      <c r="F70" s="23">
        <f>Data!Y70</f>
        <v>69</v>
      </c>
      <c r="G70" s="23">
        <f>Data!Z70</f>
        <v>0</v>
      </c>
      <c r="H70" s="23">
        <f>Data!AA70</f>
        <v>1</v>
      </c>
      <c r="I70" s="23">
        <f>Data!AD70</f>
        <v>0</v>
      </c>
      <c r="J70" s="23">
        <f>Data!AI70</f>
        <v>0</v>
      </c>
      <c r="L70" s="23">
        <f>'Residential OLS model'!$B$5</f>
        <v>2616615.1478140298</v>
      </c>
      <c r="M70" s="23">
        <f ca="1">'Residential OLS model'!$B$6*D70</f>
        <v>427890.27247953141</v>
      </c>
      <c r="N70" s="23">
        <f ca="1">'Residential OLS model'!$B$7*E70</f>
        <v>50289.864115186014</v>
      </c>
      <c r="O70" s="23">
        <f>'Residential OLS model'!$B$8*F70</f>
        <v>-86350.180808227975</v>
      </c>
      <c r="P70" s="23">
        <f>'Residential OLS model'!$B$9*G70</f>
        <v>0</v>
      </c>
      <c r="Q70" s="23">
        <f>'Residential OLS model'!$B$10*H70</f>
        <v>-274801.59261032101</v>
      </c>
      <c r="R70" s="23">
        <f>'Residential OLS model'!$B$11*I70</f>
        <v>0</v>
      </c>
      <c r="S70" s="23">
        <f>'Residential OLS model'!$B$12*J70</f>
        <v>0</v>
      </c>
      <c r="T70" s="23">
        <f t="shared" ca="1" si="56"/>
        <v>2733643.5109901982</v>
      </c>
    </row>
    <row r="71" spans="1:20" x14ac:dyDescent="0.25">
      <c r="A71" s="18">
        <f>Data!A71</f>
        <v>41548</v>
      </c>
      <c r="B71" s="27">
        <f>Data!B71</f>
        <v>2013</v>
      </c>
      <c r="C71" s="5">
        <f>Data!E71</f>
        <v>3192880</v>
      </c>
      <c r="D71" s="23">
        <f t="shared" ref="D71:E71" ca="1" si="60">D59</f>
        <v>404.82</v>
      </c>
      <c r="E71" s="23">
        <f t="shared" ca="1" si="60"/>
        <v>0.67999999999999994</v>
      </c>
      <c r="F71" s="23">
        <f>Data!Y71</f>
        <v>70</v>
      </c>
      <c r="G71" s="23">
        <f>Data!Z71</f>
        <v>0</v>
      </c>
      <c r="H71" s="23">
        <f>Data!AA71</f>
        <v>1</v>
      </c>
      <c r="I71" s="23">
        <f>Data!AD71</f>
        <v>0</v>
      </c>
      <c r="J71" s="23">
        <f>Data!AI71</f>
        <v>0</v>
      </c>
      <c r="L71" s="23">
        <f>'Residential OLS model'!$B$5</f>
        <v>2616615.1478140298</v>
      </c>
      <c r="M71" s="23">
        <f ca="1">'Residential OLS model'!$B$6*D71</f>
        <v>903638.89668299805</v>
      </c>
      <c r="N71" s="23">
        <f ca="1">'Residential OLS model'!$B$7*E71</f>
        <v>4963.2957327034082</v>
      </c>
      <c r="O71" s="23">
        <f>'Residential OLS model'!$B$8*F71</f>
        <v>-87601.632703999392</v>
      </c>
      <c r="P71" s="23">
        <f>'Residential OLS model'!$B$9*G71</f>
        <v>0</v>
      </c>
      <c r="Q71" s="23">
        <f>'Residential OLS model'!$B$10*H71</f>
        <v>-274801.59261032101</v>
      </c>
      <c r="R71" s="23">
        <f>'Residential OLS model'!$B$11*I71</f>
        <v>0</v>
      </c>
      <c r="S71" s="23">
        <f>'Residential OLS model'!$B$12*J71</f>
        <v>0</v>
      </c>
      <c r="T71" s="23">
        <f t="shared" ca="1" si="56"/>
        <v>3162814.114915411</v>
      </c>
    </row>
    <row r="72" spans="1:20" x14ac:dyDescent="0.25">
      <c r="A72" s="18">
        <f>Data!A72</f>
        <v>41579</v>
      </c>
      <c r="B72" s="27">
        <f>Data!B72</f>
        <v>2013</v>
      </c>
      <c r="C72" s="5">
        <f>Data!E72</f>
        <v>3811621</v>
      </c>
      <c r="D72" s="23">
        <f t="shared" ref="D72:E72" ca="1" si="61">D60</f>
        <v>606.39999999999986</v>
      </c>
      <c r="E72" s="23">
        <f t="shared" ca="1" si="61"/>
        <v>0</v>
      </c>
      <c r="F72" s="23">
        <f>Data!Y72</f>
        <v>71</v>
      </c>
      <c r="G72" s="23">
        <f>Data!Z72</f>
        <v>0</v>
      </c>
      <c r="H72" s="23">
        <f>Data!AA72</f>
        <v>1</v>
      </c>
      <c r="I72" s="23">
        <f>Data!AD72</f>
        <v>0</v>
      </c>
      <c r="J72" s="23">
        <f>Data!AI72</f>
        <v>0</v>
      </c>
      <c r="L72" s="23">
        <f>'Residential OLS model'!$B$5</f>
        <v>2616615.1478140298</v>
      </c>
      <c r="M72" s="23">
        <f ca="1">'Residential OLS model'!$B$6*D72</f>
        <v>1353605.619654587</v>
      </c>
      <c r="N72" s="23">
        <f ca="1">'Residential OLS model'!$B$7*E72</f>
        <v>0</v>
      </c>
      <c r="O72" s="23">
        <f>'Residential OLS model'!$B$8*F72</f>
        <v>-88853.084599770809</v>
      </c>
      <c r="P72" s="23">
        <f>'Residential OLS model'!$B$9*G72</f>
        <v>0</v>
      </c>
      <c r="Q72" s="23">
        <f>'Residential OLS model'!$B$10*H72</f>
        <v>-274801.59261032101</v>
      </c>
      <c r="R72" s="23">
        <f>'Residential OLS model'!$B$11*I72</f>
        <v>0</v>
      </c>
      <c r="S72" s="23">
        <f>'Residential OLS model'!$B$12*J72</f>
        <v>0</v>
      </c>
      <c r="T72" s="23">
        <f t="shared" ca="1" si="56"/>
        <v>3606566.0902585252</v>
      </c>
    </row>
    <row r="73" spans="1:20" x14ac:dyDescent="0.25">
      <c r="A73" s="18">
        <f>Data!A73</f>
        <v>41609</v>
      </c>
      <c r="B73" s="27">
        <f>Data!B73</f>
        <v>2013</v>
      </c>
      <c r="C73" s="5">
        <f>Data!E73</f>
        <v>5178825</v>
      </c>
      <c r="D73" s="23">
        <f t="shared" ref="D73:E73" ca="1" si="62">D61</f>
        <v>897.8599999999999</v>
      </c>
      <c r="E73" s="23">
        <f t="shared" ca="1" si="62"/>
        <v>0</v>
      </c>
      <c r="F73" s="23">
        <f>Data!Y73</f>
        <v>72</v>
      </c>
      <c r="G73" s="23">
        <f>Data!Z73</f>
        <v>0</v>
      </c>
      <c r="H73" s="23">
        <f>Data!AA73</f>
        <v>0</v>
      </c>
      <c r="I73" s="23">
        <f>Data!AD73</f>
        <v>0</v>
      </c>
      <c r="J73" s="23">
        <f>Data!AI73</f>
        <v>0</v>
      </c>
      <c r="L73" s="23">
        <f>'Residential OLS model'!$B$5</f>
        <v>2616615.1478140298</v>
      </c>
      <c r="M73" s="23">
        <f ca="1">'Residential OLS model'!$B$6*D73</f>
        <v>2004202.4103942406</v>
      </c>
      <c r="N73" s="23">
        <f ca="1">'Residential OLS model'!$B$7*E73</f>
        <v>0</v>
      </c>
      <c r="O73" s="23">
        <f>'Residential OLS model'!$B$8*F73</f>
        <v>-90104.536495542241</v>
      </c>
      <c r="P73" s="23">
        <f>'Residential OLS model'!$B$9*G73</f>
        <v>0</v>
      </c>
      <c r="Q73" s="23">
        <f>'Residential OLS model'!$B$10*H73</f>
        <v>0</v>
      </c>
      <c r="R73" s="23">
        <f>'Residential OLS model'!$B$11*I73</f>
        <v>0</v>
      </c>
      <c r="S73" s="23">
        <f>'Residential OLS model'!$B$12*J73</f>
        <v>0</v>
      </c>
      <c r="T73" s="23">
        <f t="shared" ca="1" si="56"/>
        <v>4530713.0217127278</v>
      </c>
    </row>
    <row r="74" spans="1:20" x14ac:dyDescent="0.25">
      <c r="A74" s="18">
        <f>Data!A74</f>
        <v>41640</v>
      </c>
      <c r="B74" s="27">
        <f>Data!B74</f>
        <v>2014</v>
      </c>
      <c r="C74" s="5">
        <f>Data!E74</f>
        <v>5237206</v>
      </c>
      <c r="D74" s="23">
        <f t="shared" ref="D74:E74" ca="1" si="63">D62</f>
        <v>1035.1799999999998</v>
      </c>
      <c r="E74" s="23">
        <f t="shared" ca="1" si="63"/>
        <v>0</v>
      </c>
      <c r="F74" s="23">
        <f>Data!Y74</f>
        <v>73</v>
      </c>
      <c r="G74" s="23">
        <f>Data!Z74</f>
        <v>0</v>
      </c>
      <c r="H74" s="23">
        <f>Data!AA74</f>
        <v>0</v>
      </c>
      <c r="I74" s="23">
        <f>Data!AD74</f>
        <v>0</v>
      </c>
      <c r="J74" s="23">
        <f>Data!AI74</f>
        <v>0</v>
      </c>
      <c r="L74" s="23">
        <f>'Residential OLS model'!$B$5</f>
        <v>2616615.1478140298</v>
      </c>
      <c r="M74" s="23">
        <f ca="1">'Residential OLS model'!$B$6*D74</f>
        <v>2310728.0101484754</v>
      </c>
      <c r="N74" s="23">
        <f ca="1">'Residential OLS model'!$B$7*E74</f>
        <v>0</v>
      </c>
      <c r="O74" s="23">
        <f>'Residential OLS model'!$B$8*F74</f>
        <v>-91355.988391313658</v>
      </c>
      <c r="P74" s="23">
        <f>'Residential OLS model'!$B$9*G74</f>
        <v>0</v>
      </c>
      <c r="Q74" s="23">
        <f>'Residential OLS model'!$B$10*H74</f>
        <v>0</v>
      </c>
      <c r="R74" s="23">
        <f>'Residential OLS model'!$B$11*I74</f>
        <v>0</v>
      </c>
      <c r="S74" s="23">
        <f>'Residential OLS model'!$B$12*J74</f>
        <v>0</v>
      </c>
      <c r="T74" s="23">
        <f t="shared" ca="1" si="56"/>
        <v>4835987.1695711911</v>
      </c>
    </row>
    <row r="75" spans="1:20" x14ac:dyDescent="0.25">
      <c r="A75" s="18">
        <f>Data!A75</f>
        <v>41671</v>
      </c>
      <c r="B75" s="27">
        <f>Data!B75</f>
        <v>2014</v>
      </c>
      <c r="C75" s="5">
        <f>Data!E75</f>
        <v>4198043</v>
      </c>
      <c r="D75" s="23">
        <f t="shared" ref="D75:E75" ca="1" si="64">D63</f>
        <v>937.08000000000015</v>
      </c>
      <c r="E75" s="23">
        <f t="shared" ca="1" si="64"/>
        <v>0</v>
      </c>
      <c r="F75" s="23">
        <f>Data!Y75</f>
        <v>74</v>
      </c>
      <c r="G75" s="23">
        <f>Data!Z75</f>
        <v>0</v>
      </c>
      <c r="H75" s="23">
        <f>Data!AA75</f>
        <v>0</v>
      </c>
      <c r="I75" s="23">
        <f>Data!AD75</f>
        <v>1</v>
      </c>
      <c r="J75" s="23">
        <f>Data!AI75</f>
        <v>0</v>
      </c>
      <c r="L75" s="23">
        <f>'Residential OLS model'!$B$5</f>
        <v>2616615.1478140298</v>
      </c>
      <c r="M75" s="23">
        <f ca="1">'Residential OLS model'!$B$6*D75</f>
        <v>2091749.2646205819</v>
      </c>
      <c r="N75" s="23">
        <f ca="1">'Residential OLS model'!$B$7*E75</f>
        <v>0</v>
      </c>
      <c r="O75" s="23">
        <f>'Residential OLS model'!$B$8*F75</f>
        <v>-92607.440287085075</v>
      </c>
      <c r="P75" s="23">
        <f>'Residential OLS model'!$B$9*G75</f>
        <v>0</v>
      </c>
      <c r="Q75" s="23">
        <f>'Residential OLS model'!$B$10*H75</f>
        <v>0</v>
      </c>
      <c r="R75" s="23">
        <f>'Residential OLS model'!$B$11*I75</f>
        <v>-442206.74041405</v>
      </c>
      <c r="S75" s="23">
        <f>'Residential OLS model'!$B$12*J75</f>
        <v>0</v>
      </c>
      <c r="T75" s="23">
        <f t="shared" ca="1" si="56"/>
        <v>4173550.2317334763</v>
      </c>
    </row>
    <row r="76" spans="1:20" x14ac:dyDescent="0.25">
      <c r="A76" s="18">
        <f>Data!A76</f>
        <v>41699</v>
      </c>
      <c r="B76" s="27">
        <f>Data!B76</f>
        <v>2014</v>
      </c>
      <c r="C76" s="5">
        <f>Data!E76</f>
        <v>4273769</v>
      </c>
      <c r="D76" s="23">
        <f t="shared" ref="D76:E76" ca="1" si="65">D64</f>
        <v>773.1400000000001</v>
      </c>
      <c r="E76" s="23">
        <f t="shared" ca="1" si="65"/>
        <v>0.13999999999999999</v>
      </c>
      <c r="F76" s="23">
        <f>Data!Y76</f>
        <v>75</v>
      </c>
      <c r="G76" s="23">
        <f>Data!Z76</f>
        <v>1</v>
      </c>
      <c r="H76" s="23">
        <f>Data!AA76</f>
        <v>0</v>
      </c>
      <c r="I76" s="23">
        <f>Data!AD76</f>
        <v>0</v>
      </c>
      <c r="J76" s="23">
        <f>Data!AI76</f>
        <v>0</v>
      </c>
      <c r="L76" s="23">
        <f>'Residential OLS model'!$B$5</f>
        <v>2616615.1478140298</v>
      </c>
      <c r="M76" s="23">
        <f ca="1">'Residential OLS model'!$B$6*D76</f>
        <v>1725802.5210747819</v>
      </c>
      <c r="N76" s="23">
        <f ca="1">'Residential OLS model'!$B$7*E76</f>
        <v>1021.8550037918782</v>
      </c>
      <c r="O76" s="23">
        <f>'Residential OLS model'!$B$8*F76</f>
        <v>-93858.892182856493</v>
      </c>
      <c r="P76" s="23">
        <f>'Residential OLS model'!$B$9*G76</f>
        <v>-385041.40679526702</v>
      </c>
      <c r="Q76" s="23">
        <f>'Residential OLS model'!$B$10*H76</f>
        <v>0</v>
      </c>
      <c r="R76" s="23">
        <f>'Residential OLS model'!$B$11*I76</f>
        <v>0</v>
      </c>
      <c r="S76" s="23">
        <f>'Residential OLS model'!$B$12*J76</f>
        <v>0</v>
      </c>
      <c r="T76" s="23">
        <f t="shared" ca="1" si="56"/>
        <v>3864539.22491448</v>
      </c>
    </row>
    <row r="77" spans="1:20" x14ac:dyDescent="0.25">
      <c r="A77" s="18">
        <f>Data!A77</f>
        <v>41730</v>
      </c>
      <c r="B77" s="27">
        <f>Data!B77</f>
        <v>2014</v>
      </c>
      <c r="C77" s="5">
        <f>Data!E77</f>
        <v>3307865</v>
      </c>
      <c r="D77" s="23">
        <f t="shared" ref="D77:E77" ca="1" si="66">D65</f>
        <v>490.03999999999996</v>
      </c>
      <c r="E77" s="23">
        <f t="shared" ca="1" si="66"/>
        <v>0.16</v>
      </c>
      <c r="F77" s="23">
        <f>Data!Y77</f>
        <v>76</v>
      </c>
      <c r="G77" s="23">
        <f>Data!Z77</f>
        <v>1</v>
      </c>
      <c r="H77" s="23">
        <f>Data!AA77</f>
        <v>0</v>
      </c>
      <c r="I77" s="23">
        <f>Data!AD77</f>
        <v>0</v>
      </c>
      <c r="J77" s="23">
        <f>Data!AI77</f>
        <v>0</v>
      </c>
      <c r="L77" s="23">
        <f>'Residential OLS model'!$B$5</f>
        <v>2616615.1478140298</v>
      </c>
      <c r="M77" s="23">
        <f ca="1">'Residential OLS model'!$B$6*D77</f>
        <v>1093866.9159886772</v>
      </c>
      <c r="N77" s="23">
        <f ca="1">'Residential OLS model'!$B$7*E77</f>
        <v>1167.8342900478608</v>
      </c>
      <c r="O77" s="23">
        <f>'Residential OLS model'!$B$8*F77</f>
        <v>-95110.34407862791</v>
      </c>
      <c r="P77" s="23">
        <f>'Residential OLS model'!$B$9*G77</f>
        <v>-385041.40679526702</v>
      </c>
      <c r="Q77" s="23">
        <f>'Residential OLS model'!$B$10*H77</f>
        <v>0</v>
      </c>
      <c r="R77" s="23">
        <f>'Residential OLS model'!$B$11*I77</f>
        <v>0</v>
      </c>
      <c r="S77" s="23">
        <f>'Residential OLS model'!$B$12*J77</f>
        <v>0</v>
      </c>
      <c r="T77" s="23">
        <f t="shared" ca="1" si="56"/>
        <v>3231498.1472188598</v>
      </c>
    </row>
    <row r="78" spans="1:20" x14ac:dyDescent="0.25">
      <c r="A78" s="18">
        <f>Data!A78</f>
        <v>41760</v>
      </c>
      <c r="B78" s="27">
        <f>Data!B78</f>
        <v>2014</v>
      </c>
      <c r="C78" s="5">
        <f>Data!E78</f>
        <v>2901792</v>
      </c>
      <c r="D78" s="23">
        <f t="shared" ref="D78:E78" ca="1" si="67">D66</f>
        <v>249.85999999999999</v>
      </c>
      <c r="E78" s="23">
        <f t="shared" ca="1" si="67"/>
        <v>7.95</v>
      </c>
      <c r="F78" s="23">
        <f>Data!Y78</f>
        <v>77</v>
      </c>
      <c r="G78" s="23">
        <f>Data!Z78</f>
        <v>1</v>
      </c>
      <c r="H78" s="23">
        <f>Data!AA78</f>
        <v>0</v>
      </c>
      <c r="I78" s="23">
        <f>Data!AD78</f>
        <v>0</v>
      </c>
      <c r="J78" s="23">
        <f>Data!AI78</f>
        <v>0</v>
      </c>
      <c r="L78" s="23">
        <f>'Residential OLS model'!$B$5</f>
        <v>2616615.1478140298</v>
      </c>
      <c r="M78" s="23">
        <f ca="1">'Residential OLS model'!$B$6*D78</f>
        <v>557737.30232007778</v>
      </c>
      <c r="N78" s="23">
        <f ca="1">'Residential OLS model'!$B$7*E78</f>
        <v>58026.766286753089</v>
      </c>
      <c r="O78" s="23">
        <f>'Residential OLS model'!$B$8*F78</f>
        <v>-96361.795974399327</v>
      </c>
      <c r="P78" s="23">
        <f>'Residential OLS model'!$B$9*G78</f>
        <v>-385041.40679526702</v>
      </c>
      <c r="Q78" s="23">
        <f>'Residential OLS model'!$B$10*H78</f>
        <v>0</v>
      </c>
      <c r="R78" s="23">
        <f>'Residential OLS model'!$B$11*I78</f>
        <v>0</v>
      </c>
      <c r="S78" s="23">
        <f>'Residential OLS model'!$B$12*J78</f>
        <v>0</v>
      </c>
      <c r="T78" s="23">
        <f t="shared" ca="1" si="56"/>
        <v>2750976.0136511945</v>
      </c>
    </row>
    <row r="79" spans="1:20" x14ac:dyDescent="0.25">
      <c r="A79" s="18">
        <f>Data!A79</f>
        <v>41791</v>
      </c>
      <c r="B79" s="27">
        <f>Data!B79</f>
        <v>2014</v>
      </c>
      <c r="C79" s="5">
        <f>Data!E79</f>
        <v>2782134</v>
      </c>
      <c r="D79" s="23">
        <f t="shared" ref="D79:E79" ca="1" si="68">D67</f>
        <v>100.25000000000001</v>
      </c>
      <c r="E79" s="23">
        <f t="shared" ca="1" si="68"/>
        <v>18.03</v>
      </c>
      <c r="F79" s="23">
        <f>Data!Y79</f>
        <v>78</v>
      </c>
      <c r="G79" s="23">
        <f>Data!Z79</f>
        <v>0</v>
      </c>
      <c r="H79" s="23">
        <f>Data!AA79</f>
        <v>0</v>
      </c>
      <c r="I79" s="23">
        <f>Data!AD79</f>
        <v>0</v>
      </c>
      <c r="J79" s="23">
        <f>Data!AI79</f>
        <v>0</v>
      </c>
      <c r="L79" s="23">
        <f>'Residential OLS model'!$B$5</f>
        <v>2616615.1478140298</v>
      </c>
      <c r="M79" s="23">
        <f ca="1">'Residential OLS model'!$B$6*D79</f>
        <v>223777.97389573284</v>
      </c>
      <c r="N79" s="23">
        <f ca="1">'Residential OLS model'!$B$7*E79</f>
        <v>131600.32655976832</v>
      </c>
      <c r="O79" s="23">
        <f>'Residential OLS model'!$B$8*F79</f>
        <v>-97613.247870170759</v>
      </c>
      <c r="P79" s="23">
        <f>'Residential OLS model'!$B$9*G79</f>
        <v>0</v>
      </c>
      <c r="Q79" s="23">
        <f>'Residential OLS model'!$B$10*H79</f>
        <v>0</v>
      </c>
      <c r="R79" s="23">
        <f>'Residential OLS model'!$B$11*I79</f>
        <v>0</v>
      </c>
      <c r="S79" s="23">
        <f>'Residential OLS model'!$B$12*J79</f>
        <v>0</v>
      </c>
      <c r="T79" s="23">
        <f t="shared" ca="1" si="56"/>
        <v>2874380.2003993602</v>
      </c>
    </row>
    <row r="80" spans="1:20" x14ac:dyDescent="0.25">
      <c r="A80" s="18">
        <f>Data!A80</f>
        <v>41821</v>
      </c>
      <c r="B80" s="27">
        <f>Data!B80</f>
        <v>2014</v>
      </c>
      <c r="C80" s="5">
        <f>Data!E80</f>
        <v>2832126</v>
      </c>
      <c r="D80" s="23">
        <f t="shared" ref="D80:E80" ca="1" si="69">D68</f>
        <v>49.4</v>
      </c>
      <c r="E80" s="23">
        <f t="shared" ca="1" si="69"/>
        <v>38.42</v>
      </c>
      <c r="F80" s="23">
        <f>Data!Y80</f>
        <v>79</v>
      </c>
      <c r="G80" s="23">
        <f>Data!Z80</f>
        <v>0</v>
      </c>
      <c r="H80" s="23">
        <f>Data!AA80</f>
        <v>0</v>
      </c>
      <c r="I80" s="23">
        <f>Data!AD80</f>
        <v>0</v>
      </c>
      <c r="J80" s="23">
        <f>Data!AI80</f>
        <v>1</v>
      </c>
      <c r="L80" s="23">
        <f>'Residential OLS model'!$B$5</f>
        <v>2616615.1478140298</v>
      </c>
      <c r="M80" s="23">
        <f ca="1">'Residential OLS model'!$B$6*D80</f>
        <v>110270.64249824638</v>
      </c>
      <c r="N80" s="23">
        <f ca="1">'Residential OLS model'!$B$7*E80</f>
        <v>280426.20889774262</v>
      </c>
      <c r="O80" s="23">
        <f>'Residential OLS model'!$B$8*F80</f>
        <v>-98864.699765942176</v>
      </c>
      <c r="P80" s="23">
        <f>'Residential OLS model'!$B$9*G80</f>
        <v>0</v>
      </c>
      <c r="Q80" s="23">
        <f>'Residential OLS model'!$B$10*H80</f>
        <v>0</v>
      </c>
      <c r="R80" s="23">
        <f>'Residential OLS model'!$B$11*I80</f>
        <v>0</v>
      </c>
      <c r="S80" s="23">
        <f>'Residential OLS model'!$B$12*J80</f>
        <v>129222.719858172</v>
      </c>
      <c r="T80" s="23">
        <f t="shared" ca="1" si="56"/>
        <v>3037670.0193022485</v>
      </c>
    </row>
    <row r="81" spans="1:20" x14ac:dyDescent="0.25">
      <c r="A81" s="18">
        <f>Data!A81</f>
        <v>41852</v>
      </c>
      <c r="B81" s="27">
        <f>Data!B81</f>
        <v>2014</v>
      </c>
      <c r="C81" s="5">
        <f>Data!E81</f>
        <v>2848058</v>
      </c>
      <c r="D81" s="23">
        <f t="shared" ref="D81:E81" ca="1" si="70">D69</f>
        <v>76.259999999999991</v>
      </c>
      <c r="E81" s="23">
        <f t="shared" ca="1" si="70"/>
        <v>24.46</v>
      </c>
      <c r="F81" s="23">
        <f>Data!Y81</f>
        <v>80</v>
      </c>
      <c r="G81" s="23">
        <f>Data!Z81</f>
        <v>0</v>
      </c>
      <c r="H81" s="23">
        <f>Data!AA81</f>
        <v>0</v>
      </c>
      <c r="I81" s="23">
        <f>Data!AD81</f>
        <v>0</v>
      </c>
      <c r="J81" s="23">
        <f>Data!AI81</f>
        <v>0</v>
      </c>
      <c r="L81" s="23">
        <f>'Residential OLS model'!$B$5</f>
        <v>2616615.1478140298</v>
      </c>
      <c r="M81" s="23">
        <f ca="1">'Residential OLS model'!$B$6*D81</f>
        <v>170227.51410761676</v>
      </c>
      <c r="N81" s="23">
        <f ca="1">'Residential OLS model'!$B$7*E81</f>
        <v>178532.66709106675</v>
      </c>
      <c r="O81" s="23">
        <f>'Residential OLS model'!$B$8*F81</f>
        <v>-100116.15166171359</v>
      </c>
      <c r="P81" s="23">
        <f>'Residential OLS model'!$B$9*G81</f>
        <v>0</v>
      </c>
      <c r="Q81" s="23">
        <f>'Residential OLS model'!$B$10*H81</f>
        <v>0</v>
      </c>
      <c r="R81" s="23">
        <f>'Residential OLS model'!$B$11*I81</f>
        <v>0</v>
      </c>
      <c r="S81" s="23">
        <f>'Residential OLS model'!$B$12*J81</f>
        <v>0</v>
      </c>
      <c r="T81" s="23">
        <f t="shared" ca="1" si="56"/>
        <v>2865259.1773509998</v>
      </c>
    </row>
    <row r="82" spans="1:20" x14ac:dyDescent="0.25">
      <c r="A82" s="18">
        <f>Data!A82</f>
        <v>41883</v>
      </c>
      <c r="B82" s="27">
        <f>Data!B82</f>
        <v>2014</v>
      </c>
      <c r="C82" s="5">
        <f>Data!E82</f>
        <v>2824625</v>
      </c>
      <c r="D82" s="23">
        <f t="shared" ref="D82:E82" ca="1" si="71">D70</f>
        <v>191.69000000000003</v>
      </c>
      <c r="E82" s="23">
        <f t="shared" ca="1" si="71"/>
        <v>6.8900000000000006</v>
      </c>
      <c r="F82" s="23">
        <f>Data!Y82</f>
        <v>81</v>
      </c>
      <c r="G82" s="23">
        <f>Data!Z82</f>
        <v>0</v>
      </c>
      <c r="H82" s="23">
        <f>Data!AA82</f>
        <v>1</v>
      </c>
      <c r="I82" s="23">
        <f>Data!AD82</f>
        <v>0</v>
      </c>
      <c r="J82" s="23">
        <f>Data!AI82</f>
        <v>0</v>
      </c>
      <c r="L82" s="23">
        <f>'Residential OLS model'!$B$5</f>
        <v>2616615.1478140298</v>
      </c>
      <c r="M82" s="23">
        <f ca="1">'Residential OLS model'!$B$6*D82</f>
        <v>427890.27247953141</v>
      </c>
      <c r="N82" s="23">
        <f ca="1">'Residential OLS model'!$B$7*E82</f>
        <v>50289.864115186014</v>
      </c>
      <c r="O82" s="23">
        <f>'Residential OLS model'!$B$8*F82</f>
        <v>-101367.60355748501</v>
      </c>
      <c r="P82" s="23">
        <f>'Residential OLS model'!$B$9*G82</f>
        <v>0</v>
      </c>
      <c r="Q82" s="23">
        <f>'Residential OLS model'!$B$10*H82</f>
        <v>-274801.59261032101</v>
      </c>
      <c r="R82" s="23">
        <f>'Residential OLS model'!$B$11*I82</f>
        <v>0</v>
      </c>
      <c r="S82" s="23">
        <f>'Residential OLS model'!$B$12*J82</f>
        <v>0</v>
      </c>
      <c r="T82" s="23">
        <f t="shared" ca="1" si="56"/>
        <v>2718626.0882409411</v>
      </c>
    </row>
    <row r="83" spans="1:20" x14ac:dyDescent="0.25">
      <c r="A83" s="18">
        <f>Data!A83</f>
        <v>41913</v>
      </c>
      <c r="B83" s="27">
        <f>Data!B83</f>
        <v>2014</v>
      </c>
      <c r="C83" s="5">
        <f>Data!E83</f>
        <v>3220869</v>
      </c>
      <c r="D83" s="23">
        <f t="shared" ref="D83:E83" ca="1" si="72">D71</f>
        <v>404.82</v>
      </c>
      <c r="E83" s="23">
        <f t="shared" ca="1" si="72"/>
        <v>0.67999999999999994</v>
      </c>
      <c r="F83" s="23">
        <f>Data!Y83</f>
        <v>82</v>
      </c>
      <c r="G83" s="23">
        <f>Data!Z83</f>
        <v>0</v>
      </c>
      <c r="H83" s="23">
        <f>Data!AA83</f>
        <v>1</v>
      </c>
      <c r="I83" s="23">
        <f>Data!AD83</f>
        <v>0</v>
      </c>
      <c r="J83" s="23">
        <f>Data!AI83</f>
        <v>0</v>
      </c>
      <c r="L83" s="23">
        <f>'Residential OLS model'!$B$5</f>
        <v>2616615.1478140298</v>
      </c>
      <c r="M83" s="23">
        <f ca="1">'Residential OLS model'!$B$6*D83</f>
        <v>903638.89668299805</v>
      </c>
      <c r="N83" s="23">
        <f ca="1">'Residential OLS model'!$B$7*E83</f>
        <v>4963.2957327034082</v>
      </c>
      <c r="O83" s="23">
        <f>'Residential OLS model'!$B$8*F83</f>
        <v>-102619.05545325643</v>
      </c>
      <c r="P83" s="23">
        <f>'Residential OLS model'!$B$9*G83</f>
        <v>0</v>
      </c>
      <c r="Q83" s="23">
        <f>'Residential OLS model'!$B$10*H83</f>
        <v>-274801.59261032101</v>
      </c>
      <c r="R83" s="23">
        <f>'Residential OLS model'!$B$11*I83</f>
        <v>0</v>
      </c>
      <c r="S83" s="23">
        <f>'Residential OLS model'!$B$12*J83</f>
        <v>0</v>
      </c>
      <c r="T83" s="23">
        <f t="shared" ca="1" si="56"/>
        <v>3147796.6921661543</v>
      </c>
    </row>
    <row r="84" spans="1:20" x14ac:dyDescent="0.25">
      <c r="A84" s="18">
        <f>Data!A84</f>
        <v>41944</v>
      </c>
      <c r="B84" s="27">
        <f>Data!B84</f>
        <v>2014</v>
      </c>
      <c r="C84" s="5">
        <f>Data!E84</f>
        <v>3875491</v>
      </c>
      <c r="D84" s="23">
        <f t="shared" ref="D84:E84" ca="1" si="73">D72</f>
        <v>606.39999999999986</v>
      </c>
      <c r="E84" s="23">
        <f t="shared" ca="1" si="73"/>
        <v>0</v>
      </c>
      <c r="F84" s="23">
        <f>Data!Y84</f>
        <v>83</v>
      </c>
      <c r="G84" s="23">
        <f>Data!Z84</f>
        <v>0</v>
      </c>
      <c r="H84" s="23">
        <f>Data!AA84</f>
        <v>1</v>
      </c>
      <c r="I84" s="23">
        <f>Data!AD84</f>
        <v>0</v>
      </c>
      <c r="J84" s="23">
        <f>Data!AI84</f>
        <v>0</v>
      </c>
      <c r="L84" s="23">
        <f>'Residential OLS model'!$B$5</f>
        <v>2616615.1478140298</v>
      </c>
      <c r="M84" s="23">
        <f ca="1">'Residential OLS model'!$B$6*D84</f>
        <v>1353605.619654587</v>
      </c>
      <c r="N84" s="23">
        <f ca="1">'Residential OLS model'!$B$7*E84</f>
        <v>0</v>
      </c>
      <c r="O84" s="23">
        <f>'Residential OLS model'!$B$8*F84</f>
        <v>-103870.50734902786</v>
      </c>
      <c r="P84" s="23">
        <f>'Residential OLS model'!$B$9*G84</f>
        <v>0</v>
      </c>
      <c r="Q84" s="23">
        <f>'Residential OLS model'!$B$10*H84</f>
        <v>-274801.59261032101</v>
      </c>
      <c r="R84" s="23">
        <f>'Residential OLS model'!$B$11*I84</f>
        <v>0</v>
      </c>
      <c r="S84" s="23">
        <f>'Residential OLS model'!$B$12*J84</f>
        <v>0</v>
      </c>
      <c r="T84" s="23">
        <f t="shared" ca="1" si="56"/>
        <v>3591548.667509268</v>
      </c>
    </row>
    <row r="85" spans="1:20" x14ac:dyDescent="0.25">
      <c r="A85" s="18">
        <f>Data!A85</f>
        <v>41974</v>
      </c>
      <c r="B85" s="27">
        <f>Data!B85</f>
        <v>2014</v>
      </c>
      <c r="C85" s="5">
        <f>Data!E85</f>
        <v>4515462</v>
      </c>
      <c r="D85" s="23">
        <f t="shared" ref="D85:E85" ca="1" si="74">D73</f>
        <v>897.8599999999999</v>
      </c>
      <c r="E85" s="23">
        <f t="shared" ca="1" si="74"/>
        <v>0</v>
      </c>
      <c r="F85" s="23">
        <f>Data!Y85</f>
        <v>84</v>
      </c>
      <c r="G85" s="23">
        <f>Data!Z85</f>
        <v>0</v>
      </c>
      <c r="H85" s="23">
        <f>Data!AA85</f>
        <v>0</v>
      </c>
      <c r="I85" s="23">
        <f>Data!AD85</f>
        <v>0</v>
      </c>
      <c r="J85" s="23">
        <f>Data!AI85</f>
        <v>0</v>
      </c>
      <c r="L85" s="23">
        <f>'Residential OLS model'!$B$5</f>
        <v>2616615.1478140298</v>
      </c>
      <c r="M85" s="23">
        <f ca="1">'Residential OLS model'!$B$6*D85</f>
        <v>2004202.4103942406</v>
      </c>
      <c r="N85" s="23">
        <f ca="1">'Residential OLS model'!$B$7*E85</f>
        <v>0</v>
      </c>
      <c r="O85" s="23">
        <f>'Residential OLS model'!$B$8*F85</f>
        <v>-105121.95924479928</v>
      </c>
      <c r="P85" s="23">
        <f>'Residential OLS model'!$B$9*G85</f>
        <v>0</v>
      </c>
      <c r="Q85" s="23">
        <f>'Residential OLS model'!$B$10*H85</f>
        <v>0</v>
      </c>
      <c r="R85" s="23">
        <f>'Residential OLS model'!$B$11*I85</f>
        <v>0</v>
      </c>
      <c r="S85" s="23">
        <f>'Residential OLS model'!$B$12*J85</f>
        <v>0</v>
      </c>
      <c r="T85" s="23">
        <f t="shared" ca="1" si="56"/>
        <v>4515695.5989634711</v>
      </c>
    </row>
    <row r="86" spans="1:20" x14ac:dyDescent="0.25">
      <c r="A86" s="18">
        <f>Data!A86</f>
        <v>42005</v>
      </c>
      <c r="B86" s="27">
        <f>Data!B86</f>
        <v>2015</v>
      </c>
      <c r="C86" s="5">
        <f>Data!E86</f>
        <v>4951406</v>
      </c>
      <c r="D86" s="23">
        <f t="shared" ref="D86:E86" ca="1" si="75">D74</f>
        <v>1035.1799999999998</v>
      </c>
      <c r="E86" s="23">
        <f t="shared" ca="1" si="75"/>
        <v>0</v>
      </c>
      <c r="F86" s="23">
        <f>Data!Y86</f>
        <v>85</v>
      </c>
      <c r="G86" s="23">
        <f>Data!Z86</f>
        <v>0</v>
      </c>
      <c r="H86" s="23">
        <f>Data!AA86</f>
        <v>0</v>
      </c>
      <c r="I86" s="23">
        <f>Data!AD86</f>
        <v>0</v>
      </c>
      <c r="J86" s="23">
        <f>Data!AI86</f>
        <v>0</v>
      </c>
      <c r="L86" s="23">
        <f>'Residential OLS model'!$B$5</f>
        <v>2616615.1478140298</v>
      </c>
      <c r="M86" s="23">
        <f ca="1">'Residential OLS model'!$B$6*D86</f>
        <v>2310728.0101484754</v>
      </c>
      <c r="N86" s="23">
        <f ca="1">'Residential OLS model'!$B$7*E86</f>
        <v>0</v>
      </c>
      <c r="O86" s="23">
        <f>'Residential OLS model'!$B$8*F86</f>
        <v>-106373.41114057069</v>
      </c>
      <c r="P86" s="23">
        <f>'Residential OLS model'!$B$9*G86</f>
        <v>0</v>
      </c>
      <c r="Q86" s="23">
        <f>'Residential OLS model'!$B$10*H86</f>
        <v>0</v>
      </c>
      <c r="R86" s="23">
        <f>'Residential OLS model'!$B$11*I86</f>
        <v>0</v>
      </c>
      <c r="S86" s="23">
        <f>'Residential OLS model'!$B$12*J86</f>
        <v>0</v>
      </c>
      <c r="T86" s="23">
        <f t="shared" ca="1" si="56"/>
        <v>4820969.7468219344</v>
      </c>
    </row>
    <row r="87" spans="1:20" x14ac:dyDescent="0.25">
      <c r="A87" s="18">
        <f>Data!A87</f>
        <v>42036</v>
      </c>
      <c r="B87" s="27">
        <f>Data!B87</f>
        <v>2015</v>
      </c>
      <c r="C87" s="5">
        <f>Data!E87</f>
        <v>4608820</v>
      </c>
      <c r="D87" s="23">
        <f t="shared" ref="D87:E87" ca="1" si="76">D75</f>
        <v>937.08000000000015</v>
      </c>
      <c r="E87" s="23">
        <f t="shared" ca="1" si="76"/>
        <v>0</v>
      </c>
      <c r="F87" s="23">
        <f>Data!Y87</f>
        <v>86</v>
      </c>
      <c r="G87" s="23">
        <f>Data!Z87</f>
        <v>0</v>
      </c>
      <c r="H87" s="23">
        <f>Data!AA87</f>
        <v>0</v>
      </c>
      <c r="I87" s="23">
        <f>Data!AD87</f>
        <v>1</v>
      </c>
      <c r="J87" s="23">
        <f>Data!AI87</f>
        <v>0</v>
      </c>
      <c r="L87" s="23">
        <f>'Residential OLS model'!$B$5</f>
        <v>2616615.1478140298</v>
      </c>
      <c r="M87" s="23">
        <f ca="1">'Residential OLS model'!$B$6*D87</f>
        <v>2091749.2646205819</v>
      </c>
      <c r="N87" s="23">
        <f ca="1">'Residential OLS model'!$B$7*E87</f>
        <v>0</v>
      </c>
      <c r="O87" s="23">
        <f>'Residential OLS model'!$B$8*F87</f>
        <v>-107624.86303634211</v>
      </c>
      <c r="P87" s="23">
        <f>'Residential OLS model'!$B$9*G87</f>
        <v>0</v>
      </c>
      <c r="Q87" s="23">
        <f>'Residential OLS model'!$B$10*H87</f>
        <v>0</v>
      </c>
      <c r="R87" s="23">
        <f>'Residential OLS model'!$B$11*I87</f>
        <v>-442206.74041405</v>
      </c>
      <c r="S87" s="23">
        <f>'Residential OLS model'!$B$12*J87</f>
        <v>0</v>
      </c>
      <c r="T87" s="23">
        <f t="shared" ca="1" si="56"/>
        <v>4158532.8089842196</v>
      </c>
    </row>
    <row r="88" spans="1:20" x14ac:dyDescent="0.25">
      <c r="A88" s="18">
        <f>Data!A88</f>
        <v>42064</v>
      </c>
      <c r="B88" s="27">
        <f>Data!B88</f>
        <v>2015</v>
      </c>
      <c r="C88" s="5">
        <f>Data!E88</f>
        <v>3921374</v>
      </c>
      <c r="D88" s="23">
        <f t="shared" ref="D88:E88" ca="1" si="77">D76</f>
        <v>773.1400000000001</v>
      </c>
      <c r="E88" s="23">
        <f t="shared" ca="1" si="77"/>
        <v>0.13999999999999999</v>
      </c>
      <c r="F88" s="23">
        <f>Data!Y88</f>
        <v>87</v>
      </c>
      <c r="G88" s="23">
        <f>Data!Z88</f>
        <v>1</v>
      </c>
      <c r="H88" s="23">
        <f>Data!AA88</f>
        <v>0</v>
      </c>
      <c r="I88" s="23">
        <f>Data!AD88</f>
        <v>0</v>
      </c>
      <c r="J88" s="23">
        <f>Data!AI88</f>
        <v>0</v>
      </c>
      <c r="L88" s="23">
        <f>'Residential OLS model'!$B$5</f>
        <v>2616615.1478140298</v>
      </c>
      <c r="M88" s="23">
        <f ca="1">'Residential OLS model'!$B$6*D88</f>
        <v>1725802.5210747819</v>
      </c>
      <c r="N88" s="23">
        <f ca="1">'Residential OLS model'!$B$7*E88</f>
        <v>1021.8550037918782</v>
      </c>
      <c r="O88" s="23">
        <f>'Residential OLS model'!$B$8*F88</f>
        <v>-108876.31493211353</v>
      </c>
      <c r="P88" s="23">
        <f>'Residential OLS model'!$B$9*G88</f>
        <v>-385041.40679526702</v>
      </c>
      <c r="Q88" s="23">
        <f>'Residential OLS model'!$B$10*H88</f>
        <v>0</v>
      </c>
      <c r="R88" s="23">
        <f>'Residential OLS model'!$B$11*I88</f>
        <v>0</v>
      </c>
      <c r="S88" s="23">
        <f>'Residential OLS model'!$B$12*J88</f>
        <v>0</v>
      </c>
      <c r="T88" s="23">
        <f t="shared" ca="1" si="56"/>
        <v>3849521.8021652233</v>
      </c>
    </row>
    <row r="89" spans="1:20" x14ac:dyDescent="0.25">
      <c r="A89" s="18">
        <f>Data!A89</f>
        <v>42095</v>
      </c>
      <c r="B89" s="27">
        <f>Data!B89</f>
        <v>2015</v>
      </c>
      <c r="C89" s="5">
        <f>Data!E89</f>
        <v>3218333</v>
      </c>
      <c r="D89" s="23">
        <f t="shared" ref="D89:E89" ca="1" si="78">D77</f>
        <v>490.03999999999996</v>
      </c>
      <c r="E89" s="23">
        <f t="shared" ca="1" si="78"/>
        <v>0.16</v>
      </c>
      <c r="F89" s="23">
        <f>Data!Y89</f>
        <v>88</v>
      </c>
      <c r="G89" s="23">
        <f>Data!Z89</f>
        <v>1</v>
      </c>
      <c r="H89" s="23">
        <f>Data!AA89</f>
        <v>0</v>
      </c>
      <c r="I89" s="23">
        <f>Data!AD89</f>
        <v>0</v>
      </c>
      <c r="J89" s="23">
        <f>Data!AI89</f>
        <v>0</v>
      </c>
      <c r="L89" s="23">
        <f>'Residential OLS model'!$B$5</f>
        <v>2616615.1478140298</v>
      </c>
      <c r="M89" s="23">
        <f ca="1">'Residential OLS model'!$B$6*D89</f>
        <v>1093866.9159886772</v>
      </c>
      <c r="N89" s="23">
        <f ca="1">'Residential OLS model'!$B$7*E89</f>
        <v>1167.8342900478608</v>
      </c>
      <c r="O89" s="23">
        <f>'Residential OLS model'!$B$8*F89</f>
        <v>-110127.76682788495</v>
      </c>
      <c r="P89" s="23">
        <f>'Residential OLS model'!$B$9*G89</f>
        <v>-385041.40679526702</v>
      </c>
      <c r="Q89" s="23">
        <f>'Residential OLS model'!$B$10*H89</f>
        <v>0</v>
      </c>
      <c r="R89" s="23">
        <f>'Residential OLS model'!$B$11*I89</f>
        <v>0</v>
      </c>
      <c r="S89" s="23">
        <f>'Residential OLS model'!$B$12*J89</f>
        <v>0</v>
      </c>
      <c r="T89" s="23">
        <f t="shared" ca="1" si="56"/>
        <v>3216480.7244696026</v>
      </c>
    </row>
    <row r="90" spans="1:20" x14ac:dyDescent="0.25">
      <c r="A90" s="18">
        <f>Data!A90</f>
        <v>42125</v>
      </c>
      <c r="B90" s="27">
        <f>Data!B90</f>
        <v>2015</v>
      </c>
      <c r="C90" s="5">
        <f>Data!E90</f>
        <v>2793967</v>
      </c>
      <c r="D90" s="23">
        <f t="shared" ref="D90:E90" ca="1" si="79">D78</f>
        <v>249.85999999999999</v>
      </c>
      <c r="E90" s="23">
        <f t="shared" ca="1" si="79"/>
        <v>7.95</v>
      </c>
      <c r="F90" s="23">
        <f>Data!Y90</f>
        <v>89</v>
      </c>
      <c r="G90" s="23">
        <f>Data!Z90</f>
        <v>1</v>
      </c>
      <c r="H90" s="23">
        <f>Data!AA90</f>
        <v>0</v>
      </c>
      <c r="I90" s="23">
        <f>Data!AD90</f>
        <v>0</v>
      </c>
      <c r="J90" s="23">
        <f>Data!AI90</f>
        <v>0</v>
      </c>
      <c r="L90" s="23">
        <f>'Residential OLS model'!$B$5</f>
        <v>2616615.1478140298</v>
      </c>
      <c r="M90" s="23">
        <f ca="1">'Residential OLS model'!$B$6*D90</f>
        <v>557737.30232007778</v>
      </c>
      <c r="N90" s="23">
        <f ca="1">'Residential OLS model'!$B$7*E90</f>
        <v>58026.766286753089</v>
      </c>
      <c r="O90" s="23">
        <f>'Residential OLS model'!$B$8*F90</f>
        <v>-111379.21872365638</v>
      </c>
      <c r="P90" s="23">
        <f>'Residential OLS model'!$B$9*G90</f>
        <v>-385041.40679526702</v>
      </c>
      <c r="Q90" s="23">
        <f>'Residential OLS model'!$B$10*H90</f>
        <v>0</v>
      </c>
      <c r="R90" s="23">
        <f>'Residential OLS model'!$B$11*I90</f>
        <v>0</v>
      </c>
      <c r="S90" s="23">
        <f>'Residential OLS model'!$B$12*J90</f>
        <v>0</v>
      </c>
      <c r="T90" s="23">
        <f t="shared" ca="1" si="56"/>
        <v>2735958.5909019373</v>
      </c>
    </row>
    <row r="91" spans="1:20" x14ac:dyDescent="0.25">
      <c r="A91" s="18">
        <f>Data!A91</f>
        <v>42156</v>
      </c>
      <c r="B91" s="27">
        <f>Data!B91</f>
        <v>2015</v>
      </c>
      <c r="C91" s="5">
        <f>Data!E91</f>
        <v>2647768</v>
      </c>
      <c r="D91" s="23">
        <f t="shared" ref="D91:E91" ca="1" si="80">D79</f>
        <v>100.25000000000001</v>
      </c>
      <c r="E91" s="23">
        <f t="shared" ca="1" si="80"/>
        <v>18.03</v>
      </c>
      <c r="F91" s="23">
        <f>Data!Y91</f>
        <v>90</v>
      </c>
      <c r="G91" s="23">
        <f>Data!Z91</f>
        <v>0</v>
      </c>
      <c r="H91" s="23">
        <f>Data!AA91</f>
        <v>0</v>
      </c>
      <c r="I91" s="23">
        <f>Data!AD91</f>
        <v>0</v>
      </c>
      <c r="J91" s="23">
        <f>Data!AI91</f>
        <v>0</v>
      </c>
      <c r="L91" s="23">
        <f>'Residential OLS model'!$B$5</f>
        <v>2616615.1478140298</v>
      </c>
      <c r="M91" s="23">
        <f ca="1">'Residential OLS model'!$B$6*D91</f>
        <v>223777.97389573284</v>
      </c>
      <c r="N91" s="23">
        <f ca="1">'Residential OLS model'!$B$7*E91</f>
        <v>131600.32655976832</v>
      </c>
      <c r="O91" s="23">
        <f>'Residential OLS model'!$B$8*F91</f>
        <v>-112630.67061942779</v>
      </c>
      <c r="P91" s="23">
        <f>'Residential OLS model'!$B$9*G91</f>
        <v>0</v>
      </c>
      <c r="Q91" s="23">
        <f>'Residential OLS model'!$B$10*H91</f>
        <v>0</v>
      </c>
      <c r="R91" s="23">
        <f>'Residential OLS model'!$B$11*I91</f>
        <v>0</v>
      </c>
      <c r="S91" s="23">
        <f>'Residential OLS model'!$B$12*J91</f>
        <v>0</v>
      </c>
      <c r="T91" s="23">
        <f t="shared" ca="1" si="56"/>
        <v>2859362.7776501034</v>
      </c>
    </row>
    <row r="92" spans="1:20" x14ac:dyDescent="0.25">
      <c r="A92" s="18">
        <f>Data!A92</f>
        <v>42186</v>
      </c>
      <c r="B92" s="27">
        <f>Data!B92</f>
        <v>2015</v>
      </c>
      <c r="C92" s="5">
        <f>Data!E92</f>
        <v>2982636</v>
      </c>
      <c r="D92" s="23">
        <f t="shared" ref="D92:E92" ca="1" si="81">D80</f>
        <v>49.4</v>
      </c>
      <c r="E92" s="23">
        <f t="shared" ca="1" si="81"/>
        <v>38.42</v>
      </c>
      <c r="F92" s="23">
        <f>Data!Y92</f>
        <v>91</v>
      </c>
      <c r="G92" s="23">
        <f>Data!Z92</f>
        <v>0</v>
      </c>
      <c r="H92" s="23">
        <f>Data!AA92</f>
        <v>0</v>
      </c>
      <c r="I92" s="23">
        <f>Data!AD92</f>
        <v>0</v>
      </c>
      <c r="J92" s="23">
        <f>Data!AI92</f>
        <v>1</v>
      </c>
      <c r="L92" s="23">
        <f>'Residential OLS model'!$B$5</f>
        <v>2616615.1478140298</v>
      </c>
      <c r="M92" s="23">
        <f ca="1">'Residential OLS model'!$B$6*D92</f>
        <v>110270.64249824638</v>
      </c>
      <c r="N92" s="23">
        <f ca="1">'Residential OLS model'!$B$7*E92</f>
        <v>280426.20889774262</v>
      </c>
      <c r="O92" s="23">
        <f>'Residential OLS model'!$B$8*F92</f>
        <v>-113882.12251519921</v>
      </c>
      <c r="P92" s="23">
        <f>'Residential OLS model'!$B$9*G92</f>
        <v>0</v>
      </c>
      <c r="Q92" s="23">
        <f>'Residential OLS model'!$B$10*H92</f>
        <v>0</v>
      </c>
      <c r="R92" s="23">
        <f>'Residential OLS model'!$B$11*I92</f>
        <v>0</v>
      </c>
      <c r="S92" s="23">
        <f>'Residential OLS model'!$B$12*J92</f>
        <v>129222.719858172</v>
      </c>
      <c r="T92" s="23">
        <f t="shared" ca="1" si="56"/>
        <v>3022652.5965529913</v>
      </c>
    </row>
    <row r="93" spans="1:20" x14ac:dyDescent="0.25">
      <c r="A93" s="18">
        <f>Data!A93</f>
        <v>42217</v>
      </c>
      <c r="B93" s="27">
        <f>Data!B93</f>
        <v>2015</v>
      </c>
      <c r="C93" s="5">
        <f>Data!E93</f>
        <v>2860854</v>
      </c>
      <c r="D93" s="23">
        <f t="shared" ref="D93:E93" ca="1" si="82">D81</f>
        <v>76.259999999999991</v>
      </c>
      <c r="E93" s="23">
        <f t="shared" ca="1" si="82"/>
        <v>24.46</v>
      </c>
      <c r="F93" s="23">
        <f>Data!Y93</f>
        <v>92</v>
      </c>
      <c r="G93" s="23">
        <f>Data!Z93</f>
        <v>0</v>
      </c>
      <c r="H93" s="23">
        <f>Data!AA93</f>
        <v>0</v>
      </c>
      <c r="I93" s="23">
        <f>Data!AD93</f>
        <v>0</v>
      </c>
      <c r="J93" s="23">
        <f>Data!AI93</f>
        <v>0</v>
      </c>
      <c r="L93" s="23">
        <f>'Residential OLS model'!$B$5</f>
        <v>2616615.1478140298</v>
      </c>
      <c r="M93" s="23">
        <f ca="1">'Residential OLS model'!$B$6*D93</f>
        <v>170227.51410761676</v>
      </c>
      <c r="N93" s="23">
        <f ca="1">'Residential OLS model'!$B$7*E93</f>
        <v>178532.66709106675</v>
      </c>
      <c r="O93" s="23">
        <f>'Residential OLS model'!$B$8*F93</f>
        <v>-115133.57441097063</v>
      </c>
      <c r="P93" s="23">
        <f>'Residential OLS model'!$B$9*G93</f>
        <v>0</v>
      </c>
      <c r="Q93" s="23">
        <f>'Residential OLS model'!$B$10*H93</f>
        <v>0</v>
      </c>
      <c r="R93" s="23">
        <f>'Residential OLS model'!$B$11*I93</f>
        <v>0</v>
      </c>
      <c r="S93" s="23">
        <f>'Residential OLS model'!$B$12*J93</f>
        <v>0</v>
      </c>
      <c r="T93" s="23">
        <f t="shared" ca="1" si="56"/>
        <v>2850241.7546017426</v>
      </c>
    </row>
    <row r="94" spans="1:20" x14ac:dyDescent="0.25">
      <c r="A94" s="18">
        <f>Data!A94</f>
        <v>42248</v>
      </c>
      <c r="B94" s="27">
        <f>Data!B94</f>
        <v>2015</v>
      </c>
      <c r="C94" s="5">
        <f>Data!E94</f>
        <v>2776529</v>
      </c>
      <c r="D94" s="23">
        <f t="shared" ref="D94:E94" ca="1" si="83">D82</f>
        <v>191.69000000000003</v>
      </c>
      <c r="E94" s="23">
        <f t="shared" ca="1" si="83"/>
        <v>6.8900000000000006</v>
      </c>
      <c r="F94" s="23">
        <f>Data!Y94</f>
        <v>93</v>
      </c>
      <c r="G94" s="23">
        <f>Data!Z94</f>
        <v>0</v>
      </c>
      <c r="H94" s="23">
        <f>Data!AA94</f>
        <v>1</v>
      </c>
      <c r="I94" s="23">
        <f>Data!AD94</f>
        <v>0</v>
      </c>
      <c r="J94" s="23">
        <f>Data!AI94</f>
        <v>0</v>
      </c>
      <c r="L94" s="23">
        <f>'Residential OLS model'!$B$5</f>
        <v>2616615.1478140298</v>
      </c>
      <c r="M94" s="23">
        <f ca="1">'Residential OLS model'!$B$6*D94</f>
        <v>427890.27247953141</v>
      </c>
      <c r="N94" s="23">
        <f ca="1">'Residential OLS model'!$B$7*E94</f>
        <v>50289.864115186014</v>
      </c>
      <c r="O94" s="23">
        <f>'Residential OLS model'!$B$8*F94</f>
        <v>-116385.02630674205</v>
      </c>
      <c r="P94" s="23">
        <f>'Residential OLS model'!$B$9*G94</f>
        <v>0</v>
      </c>
      <c r="Q94" s="23">
        <f>'Residential OLS model'!$B$10*H94</f>
        <v>-274801.59261032101</v>
      </c>
      <c r="R94" s="23">
        <f>'Residential OLS model'!$B$11*I94</f>
        <v>0</v>
      </c>
      <c r="S94" s="23">
        <f>'Residential OLS model'!$B$12*J94</f>
        <v>0</v>
      </c>
      <c r="T94" s="23">
        <f t="shared" ca="1" si="56"/>
        <v>2703608.6654916843</v>
      </c>
    </row>
    <row r="95" spans="1:20" x14ac:dyDescent="0.25">
      <c r="A95" s="18">
        <f>Data!A95</f>
        <v>42278</v>
      </c>
      <c r="B95" s="27">
        <f>Data!B95</f>
        <v>2015</v>
      </c>
      <c r="C95" s="5">
        <f>Data!E95</f>
        <v>3127767</v>
      </c>
      <c r="D95" s="23">
        <f t="shared" ref="D95:E95" ca="1" si="84">D83</f>
        <v>404.82</v>
      </c>
      <c r="E95" s="23">
        <f t="shared" ca="1" si="84"/>
        <v>0.67999999999999994</v>
      </c>
      <c r="F95" s="23">
        <f>Data!Y95</f>
        <v>94</v>
      </c>
      <c r="G95" s="23">
        <f>Data!Z95</f>
        <v>0</v>
      </c>
      <c r="H95" s="23">
        <f>Data!AA95</f>
        <v>1</v>
      </c>
      <c r="I95" s="23">
        <f>Data!AD95</f>
        <v>0</v>
      </c>
      <c r="J95" s="23">
        <f>Data!AI95</f>
        <v>0</v>
      </c>
      <c r="L95" s="23">
        <f>'Residential OLS model'!$B$5</f>
        <v>2616615.1478140298</v>
      </c>
      <c r="M95" s="23">
        <f ca="1">'Residential OLS model'!$B$6*D95</f>
        <v>903638.89668299805</v>
      </c>
      <c r="N95" s="23">
        <f ca="1">'Residential OLS model'!$B$7*E95</f>
        <v>4963.2957327034082</v>
      </c>
      <c r="O95" s="23">
        <f>'Residential OLS model'!$B$8*F95</f>
        <v>-117636.47820251348</v>
      </c>
      <c r="P95" s="23">
        <f>'Residential OLS model'!$B$9*G95</f>
        <v>0</v>
      </c>
      <c r="Q95" s="23">
        <f>'Residential OLS model'!$B$10*H95</f>
        <v>-274801.59261032101</v>
      </c>
      <c r="R95" s="23">
        <f>'Residential OLS model'!$B$11*I95</f>
        <v>0</v>
      </c>
      <c r="S95" s="23">
        <f>'Residential OLS model'!$B$12*J95</f>
        <v>0</v>
      </c>
      <c r="T95" s="23">
        <f t="shared" ca="1" si="56"/>
        <v>3132779.2694168971</v>
      </c>
    </row>
    <row r="96" spans="1:20" x14ac:dyDescent="0.25">
      <c r="A96" s="18">
        <f>Data!A96</f>
        <v>42309</v>
      </c>
      <c r="B96" s="27">
        <f>Data!B96</f>
        <v>2015</v>
      </c>
      <c r="C96" s="5">
        <f>Data!E96</f>
        <v>3289779</v>
      </c>
      <c r="D96" s="23">
        <f t="shared" ref="D96:E96" ca="1" si="85">D84</f>
        <v>606.39999999999986</v>
      </c>
      <c r="E96" s="23">
        <f t="shared" ca="1" si="85"/>
        <v>0</v>
      </c>
      <c r="F96" s="23">
        <f>Data!Y96</f>
        <v>95</v>
      </c>
      <c r="G96" s="23">
        <f>Data!Z96</f>
        <v>0</v>
      </c>
      <c r="H96" s="23">
        <f>Data!AA96</f>
        <v>1</v>
      </c>
      <c r="I96" s="23">
        <f>Data!AD96</f>
        <v>0</v>
      </c>
      <c r="J96" s="23">
        <f>Data!AI96</f>
        <v>0</v>
      </c>
      <c r="L96" s="23">
        <f>'Residential OLS model'!$B$5</f>
        <v>2616615.1478140298</v>
      </c>
      <c r="M96" s="23">
        <f ca="1">'Residential OLS model'!$B$6*D96</f>
        <v>1353605.619654587</v>
      </c>
      <c r="N96" s="23">
        <f ca="1">'Residential OLS model'!$B$7*E96</f>
        <v>0</v>
      </c>
      <c r="O96" s="23">
        <f>'Residential OLS model'!$B$8*F96</f>
        <v>-118887.93009828489</v>
      </c>
      <c r="P96" s="23">
        <f>'Residential OLS model'!$B$9*G96</f>
        <v>0</v>
      </c>
      <c r="Q96" s="23">
        <f>'Residential OLS model'!$B$10*H96</f>
        <v>-274801.59261032101</v>
      </c>
      <c r="R96" s="23">
        <f>'Residential OLS model'!$B$11*I96</f>
        <v>0</v>
      </c>
      <c r="S96" s="23">
        <f>'Residential OLS model'!$B$12*J96</f>
        <v>0</v>
      </c>
      <c r="T96" s="23">
        <f t="shared" ca="1" si="56"/>
        <v>3576531.2447600109</v>
      </c>
    </row>
    <row r="97" spans="1:20" x14ac:dyDescent="0.25">
      <c r="A97" s="18">
        <f>Data!A97</f>
        <v>42339</v>
      </c>
      <c r="B97" s="27">
        <f>Data!B97</f>
        <v>2015</v>
      </c>
      <c r="C97" s="5">
        <f>Data!E97</f>
        <v>3916823</v>
      </c>
      <c r="D97" s="23">
        <f t="shared" ref="D97:E97" ca="1" si="86">D85</f>
        <v>897.8599999999999</v>
      </c>
      <c r="E97" s="23">
        <f t="shared" ca="1" si="86"/>
        <v>0</v>
      </c>
      <c r="F97" s="23">
        <f>Data!Y97</f>
        <v>96</v>
      </c>
      <c r="G97" s="23">
        <f>Data!Z97</f>
        <v>0</v>
      </c>
      <c r="H97" s="23">
        <f>Data!AA97</f>
        <v>0</v>
      </c>
      <c r="I97" s="23">
        <f>Data!AD97</f>
        <v>0</v>
      </c>
      <c r="J97" s="23">
        <f>Data!AI97</f>
        <v>0</v>
      </c>
      <c r="L97" s="23">
        <f>'Residential OLS model'!$B$5</f>
        <v>2616615.1478140298</v>
      </c>
      <c r="M97" s="23">
        <f ca="1">'Residential OLS model'!$B$6*D97</f>
        <v>2004202.4103942406</v>
      </c>
      <c r="N97" s="23">
        <f ca="1">'Residential OLS model'!$B$7*E97</f>
        <v>0</v>
      </c>
      <c r="O97" s="23">
        <f>'Residential OLS model'!$B$8*F97</f>
        <v>-120139.38199405631</v>
      </c>
      <c r="P97" s="23">
        <f>'Residential OLS model'!$B$9*G97</f>
        <v>0</v>
      </c>
      <c r="Q97" s="23">
        <f>'Residential OLS model'!$B$10*H97</f>
        <v>0</v>
      </c>
      <c r="R97" s="23">
        <f>'Residential OLS model'!$B$11*I97</f>
        <v>0</v>
      </c>
      <c r="S97" s="23">
        <f>'Residential OLS model'!$B$12*J97</f>
        <v>0</v>
      </c>
      <c r="T97" s="23">
        <f t="shared" ca="1" si="56"/>
        <v>4500678.1762142135</v>
      </c>
    </row>
    <row r="98" spans="1:20" x14ac:dyDescent="0.25">
      <c r="A98" s="18">
        <v>42370</v>
      </c>
      <c r="B98" s="23">
        <f>YEAR(A98)</f>
        <v>2016</v>
      </c>
      <c r="D98" s="23">
        <f ca="1">D86</f>
        <v>1035.1799999999998</v>
      </c>
      <c r="E98" s="23">
        <f ca="1">E86</f>
        <v>0</v>
      </c>
      <c r="F98" s="23">
        <f>F97+1</f>
        <v>97</v>
      </c>
      <c r="G98" s="23">
        <f t="shared" ref="G98:J98" si="87">G86</f>
        <v>0</v>
      </c>
      <c r="H98" s="23">
        <f t="shared" si="87"/>
        <v>0</v>
      </c>
      <c r="I98" s="23">
        <f t="shared" si="87"/>
        <v>0</v>
      </c>
      <c r="J98" s="23">
        <f t="shared" si="87"/>
        <v>0</v>
      </c>
      <c r="L98" s="23">
        <f>'Residential OLS model'!$B$5</f>
        <v>2616615.1478140298</v>
      </c>
      <c r="M98" s="23">
        <f ca="1">'Residential OLS model'!$B$6*D98</f>
        <v>2310728.0101484754</v>
      </c>
      <c r="N98" s="23">
        <f ca="1">'Residential OLS model'!$B$7*E98</f>
        <v>0</v>
      </c>
      <c r="O98" s="23">
        <f>'Residential OLS model'!$B$8*F98</f>
        <v>-121390.83388982773</v>
      </c>
      <c r="P98" s="23">
        <f>'Residential OLS model'!$B$9*G98</f>
        <v>0</v>
      </c>
      <c r="Q98" s="23">
        <f>'Residential OLS model'!$B$10*H98</f>
        <v>0</v>
      </c>
      <c r="R98" s="23">
        <f>'Residential OLS model'!$B$11*I98</f>
        <v>0</v>
      </c>
      <c r="S98" s="23">
        <f>'Residential OLS model'!$B$12*J98</f>
        <v>0</v>
      </c>
      <c r="T98" s="23">
        <f t="shared" ref="T98" ca="1" si="88">SUM(L98:S98)</f>
        <v>4805952.3240726767</v>
      </c>
    </row>
    <row r="99" spans="1:20" x14ac:dyDescent="0.25">
      <c r="A99" s="18">
        <v>42401</v>
      </c>
      <c r="B99" s="23">
        <f t="shared" ref="B99:B121" si="89">YEAR(A99)</f>
        <v>2016</v>
      </c>
      <c r="D99" s="23">
        <f t="shared" ref="D99:E99" ca="1" si="90">D87</f>
        <v>937.08000000000015</v>
      </c>
      <c r="E99" s="23">
        <f t="shared" ca="1" si="90"/>
        <v>0</v>
      </c>
      <c r="F99" s="23">
        <f t="shared" ref="F99:F121" si="91">F98+1</f>
        <v>98</v>
      </c>
      <c r="G99" s="23">
        <f t="shared" ref="G99:J99" si="92">G87</f>
        <v>0</v>
      </c>
      <c r="H99" s="23">
        <f t="shared" si="92"/>
        <v>0</v>
      </c>
      <c r="I99" s="23">
        <f t="shared" si="92"/>
        <v>1</v>
      </c>
      <c r="J99" s="23">
        <f t="shared" si="92"/>
        <v>0</v>
      </c>
      <c r="L99" s="23">
        <f>'Residential OLS model'!$B$5</f>
        <v>2616615.1478140298</v>
      </c>
      <c r="M99" s="23">
        <f ca="1">'Residential OLS model'!$B$6*D99</f>
        <v>2091749.2646205819</v>
      </c>
      <c r="N99" s="23">
        <f ca="1">'Residential OLS model'!$B$7*E99</f>
        <v>0</v>
      </c>
      <c r="O99" s="23">
        <f>'Residential OLS model'!$B$8*F99</f>
        <v>-122642.28578559915</v>
      </c>
      <c r="P99" s="23">
        <f>'Residential OLS model'!$B$9*G99</f>
        <v>0</v>
      </c>
      <c r="Q99" s="23">
        <f>'Residential OLS model'!$B$10*H99</f>
        <v>0</v>
      </c>
      <c r="R99" s="23">
        <f>'Residential OLS model'!$B$11*I99</f>
        <v>-442206.74041405</v>
      </c>
      <c r="S99" s="23">
        <f>'Residential OLS model'!$B$12*J99</f>
        <v>0</v>
      </c>
      <c r="T99" s="23">
        <f t="shared" ref="T99:T121" ca="1" si="93">SUM(L99:S99)</f>
        <v>4143515.3862349628</v>
      </c>
    </row>
    <row r="100" spans="1:20" x14ac:dyDescent="0.25">
      <c r="A100" s="18">
        <v>42430</v>
      </c>
      <c r="B100" s="23">
        <f t="shared" si="89"/>
        <v>2016</v>
      </c>
      <c r="D100" s="23">
        <f t="shared" ref="D100:E100" ca="1" si="94">D88</f>
        <v>773.1400000000001</v>
      </c>
      <c r="E100" s="23">
        <f t="shared" ca="1" si="94"/>
        <v>0.13999999999999999</v>
      </c>
      <c r="F100" s="23">
        <f t="shared" si="91"/>
        <v>99</v>
      </c>
      <c r="G100" s="23">
        <f t="shared" ref="G100:J100" si="95">G88</f>
        <v>1</v>
      </c>
      <c r="H100" s="23">
        <f t="shared" si="95"/>
        <v>0</v>
      </c>
      <c r="I100" s="23">
        <f t="shared" si="95"/>
        <v>0</v>
      </c>
      <c r="J100" s="23">
        <f t="shared" si="95"/>
        <v>0</v>
      </c>
      <c r="L100" s="23">
        <f>'Residential OLS model'!$B$5</f>
        <v>2616615.1478140298</v>
      </c>
      <c r="M100" s="23">
        <f ca="1">'Residential OLS model'!$B$6*D100</f>
        <v>1725802.5210747819</v>
      </c>
      <c r="N100" s="23">
        <f ca="1">'Residential OLS model'!$B$7*E100</f>
        <v>1021.8550037918782</v>
      </c>
      <c r="O100" s="23">
        <f>'Residential OLS model'!$B$8*F100</f>
        <v>-123893.73768137058</v>
      </c>
      <c r="P100" s="23">
        <f>'Residential OLS model'!$B$9*G100</f>
        <v>-385041.40679526702</v>
      </c>
      <c r="Q100" s="23">
        <f>'Residential OLS model'!$B$10*H100</f>
        <v>0</v>
      </c>
      <c r="R100" s="23">
        <f>'Residential OLS model'!$B$11*I100</f>
        <v>0</v>
      </c>
      <c r="S100" s="23">
        <f>'Residential OLS model'!$B$12*J100</f>
        <v>0</v>
      </c>
      <c r="T100" s="23">
        <f t="shared" ca="1" si="93"/>
        <v>3834504.3794159666</v>
      </c>
    </row>
    <row r="101" spans="1:20" x14ac:dyDescent="0.25">
      <c r="A101" s="18">
        <v>42461</v>
      </c>
      <c r="B101" s="23">
        <f t="shared" si="89"/>
        <v>2016</v>
      </c>
      <c r="D101" s="23">
        <f t="shared" ref="D101:E101" ca="1" si="96">D89</f>
        <v>490.03999999999996</v>
      </c>
      <c r="E101" s="23">
        <f t="shared" ca="1" si="96"/>
        <v>0.16</v>
      </c>
      <c r="F101" s="23">
        <f t="shared" si="91"/>
        <v>100</v>
      </c>
      <c r="G101" s="23">
        <f t="shared" ref="G101:J101" si="97">G89</f>
        <v>1</v>
      </c>
      <c r="H101" s="23">
        <f t="shared" si="97"/>
        <v>0</v>
      </c>
      <c r="I101" s="23">
        <f t="shared" si="97"/>
        <v>0</v>
      </c>
      <c r="J101" s="23">
        <f t="shared" si="97"/>
        <v>0</v>
      </c>
      <c r="L101" s="23">
        <f>'Residential OLS model'!$B$5</f>
        <v>2616615.1478140298</v>
      </c>
      <c r="M101" s="23">
        <f ca="1">'Residential OLS model'!$B$6*D101</f>
        <v>1093866.9159886772</v>
      </c>
      <c r="N101" s="23">
        <f ca="1">'Residential OLS model'!$B$7*E101</f>
        <v>1167.8342900478608</v>
      </c>
      <c r="O101" s="23">
        <f>'Residential OLS model'!$B$8*F101</f>
        <v>-125145.18957714199</v>
      </c>
      <c r="P101" s="23">
        <f>'Residential OLS model'!$B$9*G101</f>
        <v>-385041.40679526702</v>
      </c>
      <c r="Q101" s="23">
        <f>'Residential OLS model'!$B$10*H101</f>
        <v>0</v>
      </c>
      <c r="R101" s="23">
        <f>'Residential OLS model'!$B$11*I101</f>
        <v>0</v>
      </c>
      <c r="S101" s="23">
        <f>'Residential OLS model'!$B$12*J101</f>
        <v>0</v>
      </c>
      <c r="T101" s="23">
        <f t="shared" ca="1" si="93"/>
        <v>3201463.3017203459</v>
      </c>
    </row>
    <row r="102" spans="1:20" x14ac:dyDescent="0.25">
      <c r="A102" s="18">
        <v>42491</v>
      </c>
      <c r="B102" s="23">
        <f t="shared" si="89"/>
        <v>2016</v>
      </c>
      <c r="D102" s="23">
        <f t="shared" ref="D102:E102" ca="1" si="98">D90</f>
        <v>249.85999999999999</v>
      </c>
      <c r="E102" s="23">
        <f t="shared" ca="1" si="98"/>
        <v>7.95</v>
      </c>
      <c r="F102" s="23">
        <f t="shared" si="91"/>
        <v>101</v>
      </c>
      <c r="G102" s="23">
        <f t="shared" ref="G102:J102" si="99">G90</f>
        <v>1</v>
      </c>
      <c r="H102" s="23">
        <f t="shared" si="99"/>
        <v>0</v>
      </c>
      <c r="I102" s="23">
        <f t="shared" si="99"/>
        <v>0</v>
      </c>
      <c r="J102" s="23">
        <f t="shared" si="99"/>
        <v>0</v>
      </c>
      <c r="L102" s="23">
        <f>'Residential OLS model'!$B$5</f>
        <v>2616615.1478140298</v>
      </c>
      <c r="M102" s="23">
        <f ca="1">'Residential OLS model'!$B$6*D102</f>
        <v>557737.30232007778</v>
      </c>
      <c r="N102" s="23">
        <f ca="1">'Residential OLS model'!$B$7*E102</f>
        <v>58026.766286753089</v>
      </c>
      <c r="O102" s="23">
        <f>'Residential OLS model'!$B$8*F102</f>
        <v>-126396.64147291341</v>
      </c>
      <c r="P102" s="23">
        <f>'Residential OLS model'!$B$9*G102</f>
        <v>-385041.40679526702</v>
      </c>
      <c r="Q102" s="23">
        <f>'Residential OLS model'!$B$10*H102</f>
        <v>0</v>
      </c>
      <c r="R102" s="23">
        <f>'Residential OLS model'!$B$11*I102</f>
        <v>0</v>
      </c>
      <c r="S102" s="23">
        <f>'Residential OLS model'!$B$12*J102</f>
        <v>0</v>
      </c>
      <c r="T102" s="23">
        <f t="shared" ca="1" si="93"/>
        <v>2720941.1681526806</v>
      </c>
    </row>
    <row r="103" spans="1:20" x14ac:dyDescent="0.25">
      <c r="A103" s="18">
        <v>42522</v>
      </c>
      <c r="B103" s="23">
        <f t="shared" si="89"/>
        <v>2016</v>
      </c>
      <c r="D103" s="23">
        <f t="shared" ref="D103:E103" ca="1" si="100">D91</f>
        <v>100.25000000000001</v>
      </c>
      <c r="E103" s="23">
        <f t="shared" ca="1" si="100"/>
        <v>18.03</v>
      </c>
      <c r="F103" s="23">
        <f t="shared" si="91"/>
        <v>102</v>
      </c>
      <c r="G103" s="23">
        <f t="shared" ref="G103:J103" si="101">G91</f>
        <v>0</v>
      </c>
      <c r="H103" s="23">
        <f t="shared" si="101"/>
        <v>0</v>
      </c>
      <c r="I103" s="23">
        <f t="shared" si="101"/>
        <v>0</v>
      </c>
      <c r="J103" s="23">
        <f t="shared" si="101"/>
        <v>0</v>
      </c>
      <c r="L103" s="23">
        <f>'Residential OLS model'!$B$5</f>
        <v>2616615.1478140298</v>
      </c>
      <c r="M103" s="23">
        <f ca="1">'Residential OLS model'!$B$6*D103</f>
        <v>223777.97389573284</v>
      </c>
      <c r="N103" s="23">
        <f ca="1">'Residential OLS model'!$B$7*E103</f>
        <v>131600.32655976832</v>
      </c>
      <c r="O103" s="23">
        <f>'Residential OLS model'!$B$8*F103</f>
        <v>-127648.09336868483</v>
      </c>
      <c r="P103" s="23">
        <f>'Residential OLS model'!$B$9*G103</f>
        <v>0</v>
      </c>
      <c r="Q103" s="23">
        <f>'Residential OLS model'!$B$10*H103</f>
        <v>0</v>
      </c>
      <c r="R103" s="23">
        <f>'Residential OLS model'!$B$11*I103</f>
        <v>0</v>
      </c>
      <c r="S103" s="23">
        <f>'Residential OLS model'!$B$12*J103</f>
        <v>0</v>
      </c>
      <c r="T103" s="23">
        <f t="shared" ca="1" si="93"/>
        <v>2844345.3549008463</v>
      </c>
    </row>
    <row r="104" spans="1:20" x14ac:dyDescent="0.25">
      <c r="A104" s="18">
        <v>42552</v>
      </c>
      <c r="B104" s="23">
        <f t="shared" si="89"/>
        <v>2016</v>
      </c>
      <c r="D104" s="23">
        <f t="shared" ref="D104:E104" ca="1" si="102">D92</f>
        <v>49.4</v>
      </c>
      <c r="E104" s="23">
        <f t="shared" ca="1" si="102"/>
        <v>38.42</v>
      </c>
      <c r="F104" s="23">
        <f t="shared" si="91"/>
        <v>103</v>
      </c>
      <c r="G104" s="23">
        <f t="shared" ref="G104:J104" si="103">G92</f>
        <v>0</v>
      </c>
      <c r="H104" s="23">
        <f t="shared" si="103"/>
        <v>0</v>
      </c>
      <c r="I104" s="23">
        <f t="shared" si="103"/>
        <v>0</v>
      </c>
      <c r="J104" s="23">
        <f t="shared" si="103"/>
        <v>1</v>
      </c>
      <c r="L104" s="23">
        <f>'Residential OLS model'!$B$5</f>
        <v>2616615.1478140298</v>
      </c>
      <c r="M104" s="23">
        <f ca="1">'Residential OLS model'!$B$6*D104</f>
        <v>110270.64249824638</v>
      </c>
      <c r="N104" s="23">
        <f ca="1">'Residential OLS model'!$B$7*E104</f>
        <v>280426.20889774262</v>
      </c>
      <c r="O104" s="23">
        <f>'Residential OLS model'!$B$8*F104</f>
        <v>-128899.54526445625</v>
      </c>
      <c r="P104" s="23">
        <f>'Residential OLS model'!$B$9*G104</f>
        <v>0</v>
      </c>
      <c r="Q104" s="23">
        <f>'Residential OLS model'!$B$10*H104</f>
        <v>0</v>
      </c>
      <c r="R104" s="23">
        <f>'Residential OLS model'!$B$11*I104</f>
        <v>0</v>
      </c>
      <c r="S104" s="23">
        <f>'Residential OLS model'!$B$12*J104</f>
        <v>129222.719858172</v>
      </c>
      <c r="T104" s="23">
        <f t="shared" ca="1" si="93"/>
        <v>3007635.1738037341</v>
      </c>
    </row>
    <row r="105" spans="1:20" x14ac:dyDescent="0.25">
      <c r="A105" s="18">
        <v>42583</v>
      </c>
      <c r="B105" s="23">
        <f t="shared" si="89"/>
        <v>2016</v>
      </c>
      <c r="D105" s="23">
        <f t="shared" ref="D105:E105" ca="1" si="104">D93</f>
        <v>76.259999999999991</v>
      </c>
      <c r="E105" s="23">
        <f t="shared" ca="1" si="104"/>
        <v>24.46</v>
      </c>
      <c r="F105" s="23">
        <f t="shared" si="91"/>
        <v>104</v>
      </c>
      <c r="G105" s="23">
        <f t="shared" ref="G105:J105" si="105">G93</f>
        <v>0</v>
      </c>
      <c r="H105" s="23">
        <f t="shared" si="105"/>
        <v>0</v>
      </c>
      <c r="I105" s="23">
        <f t="shared" si="105"/>
        <v>0</v>
      </c>
      <c r="J105" s="23">
        <f t="shared" si="105"/>
        <v>0</v>
      </c>
      <c r="L105" s="23">
        <f>'Residential OLS model'!$B$5</f>
        <v>2616615.1478140298</v>
      </c>
      <c r="M105" s="23">
        <f ca="1">'Residential OLS model'!$B$6*D105</f>
        <v>170227.51410761676</v>
      </c>
      <c r="N105" s="23">
        <f ca="1">'Residential OLS model'!$B$7*E105</f>
        <v>178532.66709106675</v>
      </c>
      <c r="O105" s="23">
        <f>'Residential OLS model'!$B$8*F105</f>
        <v>-130150.99716022768</v>
      </c>
      <c r="P105" s="23">
        <f>'Residential OLS model'!$B$9*G105</f>
        <v>0</v>
      </c>
      <c r="Q105" s="23">
        <f>'Residential OLS model'!$B$10*H105</f>
        <v>0</v>
      </c>
      <c r="R105" s="23">
        <f>'Residential OLS model'!$B$11*I105</f>
        <v>0</v>
      </c>
      <c r="S105" s="23">
        <f>'Residential OLS model'!$B$12*J105</f>
        <v>0</v>
      </c>
      <c r="T105" s="23">
        <f t="shared" ca="1" si="93"/>
        <v>2835224.3318524859</v>
      </c>
    </row>
    <row r="106" spans="1:20" x14ac:dyDescent="0.25">
      <c r="A106" s="18">
        <v>42614</v>
      </c>
      <c r="B106" s="23">
        <f t="shared" si="89"/>
        <v>2016</v>
      </c>
      <c r="D106" s="23">
        <f t="shared" ref="D106:E106" ca="1" si="106">D94</f>
        <v>191.69000000000003</v>
      </c>
      <c r="E106" s="23">
        <f t="shared" ca="1" si="106"/>
        <v>6.8900000000000006</v>
      </c>
      <c r="F106" s="23">
        <f t="shared" si="91"/>
        <v>105</v>
      </c>
      <c r="G106" s="23">
        <f t="shared" ref="G106:J106" si="107">G94</f>
        <v>0</v>
      </c>
      <c r="H106" s="23">
        <f t="shared" si="107"/>
        <v>1</v>
      </c>
      <c r="I106" s="23">
        <f t="shared" si="107"/>
        <v>0</v>
      </c>
      <c r="J106" s="23">
        <f t="shared" si="107"/>
        <v>0</v>
      </c>
      <c r="L106" s="23">
        <f>'Residential OLS model'!$B$5</f>
        <v>2616615.1478140298</v>
      </c>
      <c r="M106" s="23">
        <f ca="1">'Residential OLS model'!$B$6*D106</f>
        <v>427890.27247953141</v>
      </c>
      <c r="N106" s="23">
        <f ca="1">'Residential OLS model'!$B$7*E106</f>
        <v>50289.864115186014</v>
      </c>
      <c r="O106" s="23">
        <f>'Residential OLS model'!$B$8*F106</f>
        <v>-131402.44905599908</v>
      </c>
      <c r="P106" s="23">
        <f>'Residential OLS model'!$B$9*G106</f>
        <v>0</v>
      </c>
      <c r="Q106" s="23">
        <f>'Residential OLS model'!$B$10*H106</f>
        <v>-274801.59261032101</v>
      </c>
      <c r="R106" s="23">
        <f>'Residential OLS model'!$B$11*I106</f>
        <v>0</v>
      </c>
      <c r="S106" s="23">
        <f>'Residential OLS model'!$B$12*J106</f>
        <v>0</v>
      </c>
      <c r="T106" s="23">
        <f t="shared" ca="1" si="93"/>
        <v>2688591.2427424272</v>
      </c>
    </row>
    <row r="107" spans="1:20" x14ac:dyDescent="0.25">
      <c r="A107" s="18">
        <v>42644</v>
      </c>
      <c r="B107" s="23">
        <f t="shared" si="89"/>
        <v>2016</v>
      </c>
      <c r="D107" s="23">
        <f t="shared" ref="D107:E107" ca="1" si="108">D95</f>
        <v>404.82</v>
      </c>
      <c r="E107" s="23">
        <f t="shared" ca="1" si="108"/>
        <v>0.67999999999999994</v>
      </c>
      <c r="F107" s="23">
        <f t="shared" si="91"/>
        <v>106</v>
      </c>
      <c r="G107" s="23">
        <f t="shared" ref="G107:J107" si="109">G95</f>
        <v>0</v>
      </c>
      <c r="H107" s="23">
        <f t="shared" si="109"/>
        <v>1</v>
      </c>
      <c r="I107" s="23">
        <f t="shared" si="109"/>
        <v>0</v>
      </c>
      <c r="J107" s="23">
        <f t="shared" si="109"/>
        <v>0</v>
      </c>
      <c r="L107" s="23">
        <f>'Residential OLS model'!$B$5</f>
        <v>2616615.1478140298</v>
      </c>
      <c r="M107" s="23">
        <f ca="1">'Residential OLS model'!$B$6*D107</f>
        <v>903638.89668299805</v>
      </c>
      <c r="N107" s="23">
        <f ca="1">'Residential OLS model'!$B$7*E107</f>
        <v>4963.2957327034082</v>
      </c>
      <c r="O107" s="23">
        <f>'Residential OLS model'!$B$8*F107</f>
        <v>-132653.90095177051</v>
      </c>
      <c r="P107" s="23">
        <f>'Residential OLS model'!$B$9*G107</f>
        <v>0</v>
      </c>
      <c r="Q107" s="23">
        <f>'Residential OLS model'!$B$10*H107</f>
        <v>-274801.59261032101</v>
      </c>
      <c r="R107" s="23">
        <f>'Residential OLS model'!$B$11*I107</f>
        <v>0</v>
      </c>
      <c r="S107" s="23">
        <f>'Residential OLS model'!$B$12*J107</f>
        <v>0</v>
      </c>
      <c r="T107" s="23">
        <f t="shared" ca="1" si="93"/>
        <v>3117761.8466676399</v>
      </c>
    </row>
    <row r="108" spans="1:20" x14ac:dyDescent="0.25">
      <c r="A108" s="18">
        <v>42675</v>
      </c>
      <c r="B108" s="23">
        <f t="shared" si="89"/>
        <v>2016</v>
      </c>
      <c r="D108" s="23">
        <f t="shared" ref="D108:E108" ca="1" si="110">D96</f>
        <v>606.39999999999986</v>
      </c>
      <c r="E108" s="23">
        <f t="shared" ca="1" si="110"/>
        <v>0</v>
      </c>
      <c r="F108" s="23">
        <f t="shared" si="91"/>
        <v>107</v>
      </c>
      <c r="G108" s="23">
        <f t="shared" ref="G108:J108" si="111">G96</f>
        <v>0</v>
      </c>
      <c r="H108" s="23">
        <f t="shared" si="111"/>
        <v>1</v>
      </c>
      <c r="I108" s="23">
        <f t="shared" si="111"/>
        <v>0</v>
      </c>
      <c r="J108" s="23">
        <f t="shared" si="111"/>
        <v>0</v>
      </c>
      <c r="L108" s="23">
        <f>'Residential OLS model'!$B$5</f>
        <v>2616615.1478140298</v>
      </c>
      <c r="M108" s="23">
        <f ca="1">'Residential OLS model'!$B$6*D108</f>
        <v>1353605.619654587</v>
      </c>
      <c r="N108" s="23">
        <f ca="1">'Residential OLS model'!$B$7*E108</f>
        <v>0</v>
      </c>
      <c r="O108" s="23">
        <f>'Residential OLS model'!$B$8*F108</f>
        <v>-133905.35284754194</v>
      </c>
      <c r="P108" s="23">
        <f>'Residential OLS model'!$B$9*G108</f>
        <v>0</v>
      </c>
      <c r="Q108" s="23">
        <f>'Residential OLS model'!$B$10*H108</f>
        <v>-274801.59261032101</v>
      </c>
      <c r="R108" s="23">
        <f>'Residential OLS model'!$B$11*I108</f>
        <v>0</v>
      </c>
      <c r="S108" s="23">
        <f>'Residential OLS model'!$B$12*J108</f>
        <v>0</v>
      </c>
      <c r="T108" s="23">
        <f t="shared" ca="1" si="93"/>
        <v>3561513.8220107537</v>
      </c>
    </row>
    <row r="109" spans="1:20" x14ac:dyDescent="0.25">
      <c r="A109" s="18">
        <v>42705</v>
      </c>
      <c r="B109" s="23">
        <f t="shared" si="89"/>
        <v>2016</v>
      </c>
      <c r="D109" s="23">
        <f t="shared" ref="D109:E109" ca="1" si="112">D97</f>
        <v>897.8599999999999</v>
      </c>
      <c r="E109" s="23">
        <f t="shared" ca="1" si="112"/>
        <v>0</v>
      </c>
      <c r="F109" s="23">
        <f t="shared" si="91"/>
        <v>108</v>
      </c>
      <c r="G109" s="23">
        <f t="shared" ref="G109:J109" si="113">G97</f>
        <v>0</v>
      </c>
      <c r="H109" s="23">
        <f t="shared" si="113"/>
        <v>0</v>
      </c>
      <c r="I109" s="23">
        <f t="shared" si="113"/>
        <v>0</v>
      </c>
      <c r="J109" s="23">
        <f t="shared" si="113"/>
        <v>0</v>
      </c>
      <c r="L109" s="23">
        <f>'Residential OLS model'!$B$5</f>
        <v>2616615.1478140298</v>
      </c>
      <c r="M109" s="23">
        <f ca="1">'Residential OLS model'!$B$6*D109</f>
        <v>2004202.4103942406</v>
      </c>
      <c r="N109" s="23">
        <f ca="1">'Residential OLS model'!$B$7*E109</f>
        <v>0</v>
      </c>
      <c r="O109" s="23">
        <f>'Residential OLS model'!$B$8*F109</f>
        <v>-135156.80474331335</v>
      </c>
      <c r="P109" s="23">
        <f>'Residential OLS model'!$B$9*G109</f>
        <v>0</v>
      </c>
      <c r="Q109" s="23">
        <f>'Residential OLS model'!$B$10*H109</f>
        <v>0</v>
      </c>
      <c r="R109" s="23">
        <f>'Residential OLS model'!$B$11*I109</f>
        <v>0</v>
      </c>
      <c r="S109" s="23">
        <f>'Residential OLS model'!$B$12*J109</f>
        <v>0</v>
      </c>
      <c r="T109" s="23">
        <f t="shared" ca="1" si="93"/>
        <v>4485660.7534649568</v>
      </c>
    </row>
    <row r="110" spans="1:20" x14ac:dyDescent="0.25">
      <c r="A110" s="18">
        <v>42736</v>
      </c>
      <c r="B110" s="23">
        <f t="shared" si="89"/>
        <v>2017</v>
      </c>
      <c r="D110" s="23">
        <f t="shared" ref="D110:E110" ca="1" si="114">D98</f>
        <v>1035.1799999999998</v>
      </c>
      <c r="E110" s="23">
        <f t="shared" ca="1" si="114"/>
        <v>0</v>
      </c>
      <c r="F110" s="23">
        <f t="shared" si="91"/>
        <v>109</v>
      </c>
      <c r="G110" s="23">
        <f t="shared" ref="G110:J110" si="115">G98</f>
        <v>0</v>
      </c>
      <c r="H110" s="23">
        <f t="shared" si="115"/>
        <v>0</v>
      </c>
      <c r="I110" s="23">
        <f t="shared" si="115"/>
        <v>0</v>
      </c>
      <c r="J110" s="23">
        <f t="shared" si="115"/>
        <v>0</v>
      </c>
      <c r="L110" s="23">
        <f>'Residential OLS model'!$B$5</f>
        <v>2616615.1478140298</v>
      </c>
      <c r="M110" s="23">
        <f ca="1">'Residential OLS model'!$B$6*D110</f>
        <v>2310728.0101484754</v>
      </c>
      <c r="N110" s="23">
        <f ca="1">'Residential OLS model'!$B$7*E110</f>
        <v>0</v>
      </c>
      <c r="O110" s="23">
        <f>'Residential OLS model'!$B$8*F110</f>
        <v>-136408.25663908478</v>
      </c>
      <c r="P110" s="23">
        <f>'Residential OLS model'!$B$9*G110</f>
        <v>0</v>
      </c>
      <c r="Q110" s="23">
        <f>'Residential OLS model'!$B$10*H110</f>
        <v>0</v>
      </c>
      <c r="R110" s="23">
        <f>'Residential OLS model'!$B$11*I110</f>
        <v>0</v>
      </c>
      <c r="S110" s="23">
        <f>'Residential OLS model'!$B$12*J110</f>
        <v>0</v>
      </c>
      <c r="T110" s="23">
        <f t="shared" ca="1" si="93"/>
        <v>4790934.90132342</v>
      </c>
    </row>
    <row r="111" spans="1:20" x14ac:dyDescent="0.25">
      <c r="A111" s="18">
        <v>42767</v>
      </c>
      <c r="B111" s="23">
        <f t="shared" si="89"/>
        <v>2017</v>
      </c>
      <c r="D111" s="23">
        <f t="shared" ref="D111:E111" ca="1" si="116">D99</f>
        <v>937.08000000000015</v>
      </c>
      <c r="E111" s="23">
        <f t="shared" ca="1" si="116"/>
        <v>0</v>
      </c>
      <c r="F111" s="23">
        <f t="shared" si="91"/>
        <v>110</v>
      </c>
      <c r="G111" s="23">
        <f t="shared" ref="G111:J111" si="117">G99</f>
        <v>0</v>
      </c>
      <c r="H111" s="23">
        <f t="shared" si="117"/>
        <v>0</v>
      </c>
      <c r="I111" s="23">
        <f t="shared" si="117"/>
        <v>1</v>
      </c>
      <c r="J111" s="23">
        <f t="shared" si="117"/>
        <v>0</v>
      </c>
      <c r="L111" s="23">
        <f>'Residential OLS model'!$B$5</f>
        <v>2616615.1478140298</v>
      </c>
      <c r="M111" s="23">
        <f ca="1">'Residential OLS model'!$B$6*D111</f>
        <v>2091749.2646205819</v>
      </c>
      <c r="N111" s="23">
        <f ca="1">'Residential OLS model'!$B$7*E111</f>
        <v>0</v>
      </c>
      <c r="O111" s="23">
        <f>'Residential OLS model'!$B$8*F111</f>
        <v>-137659.70853485618</v>
      </c>
      <c r="P111" s="23">
        <f>'Residential OLS model'!$B$9*G111</f>
        <v>0</v>
      </c>
      <c r="Q111" s="23">
        <f>'Residential OLS model'!$B$10*H111</f>
        <v>0</v>
      </c>
      <c r="R111" s="23">
        <f>'Residential OLS model'!$B$11*I111</f>
        <v>-442206.74041405</v>
      </c>
      <c r="S111" s="23">
        <f>'Residential OLS model'!$B$12*J111</f>
        <v>0</v>
      </c>
      <c r="T111" s="23">
        <f t="shared" ca="1" si="93"/>
        <v>4128497.9634857052</v>
      </c>
    </row>
    <row r="112" spans="1:20" x14ac:dyDescent="0.25">
      <c r="A112" s="18">
        <v>42795</v>
      </c>
      <c r="B112" s="23">
        <f t="shared" si="89"/>
        <v>2017</v>
      </c>
      <c r="D112" s="23">
        <f t="shared" ref="D112:E112" ca="1" si="118">D100</f>
        <v>773.1400000000001</v>
      </c>
      <c r="E112" s="23">
        <f t="shared" ca="1" si="118"/>
        <v>0.13999999999999999</v>
      </c>
      <c r="F112" s="23">
        <f t="shared" si="91"/>
        <v>111</v>
      </c>
      <c r="G112" s="23">
        <f t="shared" ref="G112:J112" si="119">G100</f>
        <v>1</v>
      </c>
      <c r="H112" s="23">
        <f t="shared" si="119"/>
        <v>0</v>
      </c>
      <c r="I112" s="23">
        <f t="shared" si="119"/>
        <v>0</v>
      </c>
      <c r="J112" s="23">
        <f t="shared" si="119"/>
        <v>0</v>
      </c>
      <c r="L112" s="23">
        <f>'Residential OLS model'!$B$5</f>
        <v>2616615.1478140298</v>
      </c>
      <c r="M112" s="23">
        <f ca="1">'Residential OLS model'!$B$6*D112</f>
        <v>1725802.5210747819</v>
      </c>
      <c r="N112" s="23">
        <f ca="1">'Residential OLS model'!$B$7*E112</f>
        <v>1021.8550037918782</v>
      </c>
      <c r="O112" s="23">
        <f>'Residential OLS model'!$B$8*F112</f>
        <v>-138911.16043062761</v>
      </c>
      <c r="P112" s="23">
        <f>'Residential OLS model'!$B$9*G112</f>
        <v>-385041.40679526702</v>
      </c>
      <c r="Q112" s="23">
        <f>'Residential OLS model'!$B$10*H112</f>
        <v>0</v>
      </c>
      <c r="R112" s="23">
        <f>'Residential OLS model'!$B$11*I112</f>
        <v>0</v>
      </c>
      <c r="S112" s="23">
        <f>'Residential OLS model'!$B$12*J112</f>
        <v>0</v>
      </c>
      <c r="T112" s="23">
        <f t="shared" ca="1" si="93"/>
        <v>3819486.9566667089</v>
      </c>
    </row>
    <row r="113" spans="1:20" x14ac:dyDescent="0.25">
      <c r="A113" s="18">
        <v>42826</v>
      </c>
      <c r="B113" s="23">
        <f t="shared" si="89"/>
        <v>2017</v>
      </c>
      <c r="D113" s="23">
        <f t="shared" ref="D113:E113" ca="1" si="120">D101</f>
        <v>490.03999999999996</v>
      </c>
      <c r="E113" s="23">
        <f t="shared" ca="1" si="120"/>
        <v>0.16</v>
      </c>
      <c r="F113" s="23">
        <f t="shared" si="91"/>
        <v>112</v>
      </c>
      <c r="G113" s="23">
        <f t="shared" ref="G113:J113" si="121">G101</f>
        <v>1</v>
      </c>
      <c r="H113" s="23">
        <f t="shared" si="121"/>
        <v>0</v>
      </c>
      <c r="I113" s="23">
        <f t="shared" si="121"/>
        <v>0</v>
      </c>
      <c r="J113" s="23">
        <f t="shared" si="121"/>
        <v>0</v>
      </c>
      <c r="L113" s="23">
        <f>'Residential OLS model'!$B$5</f>
        <v>2616615.1478140298</v>
      </c>
      <c r="M113" s="23">
        <f ca="1">'Residential OLS model'!$B$6*D113</f>
        <v>1093866.9159886772</v>
      </c>
      <c r="N113" s="23">
        <f ca="1">'Residential OLS model'!$B$7*E113</f>
        <v>1167.8342900478608</v>
      </c>
      <c r="O113" s="23">
        <f>'Residential OLS model'!$B$8*F113</f>
        <v>-140162.61232639902</v>
      </c>
      <c r="P113" s="23">
        <f>'Residential OLS model'!$B$9*G113</f>
        <v>-385041.40679526702</v>
      </c>
      <c r="Q113" s="23">
        <f>'Residential OLS model'!$B$10*H113</f>
        <v>0</v>
      </c>
      <c r="R113" s="23">
        <f>'Residential OLS model'!$B$11*I113</f>
        <v>0</v>
      </c>
      <c r="S113" s="23">
        <f>'Residential OLS model'!$B$12*J113</f>
        <v>0</v>
      </c>
      <c r="T113" s="23">
        <f t="shared" ca="1" si="93"/>
        <v>3186445.8789710887</v>
      </c>
    </row>
    <row r="114" spans="1:20" x14ac:dyDescent="0.25">
      <c r="A114" s="18">
        <v>42856</v>
      </c>
      <c r="B114" s="23">
        <f t="shared" si="89"/>
        <v>2017</v>
      </c>
      <c r="D114" s="23">
        <f t="shared" ref="D114:E114" ca="1" si="122">D102</f>
        <v>249.85999999999999</v>
      </c>
      <c r="E114" s="23">
        <f t="shared" ca="1" si="122"/>
        <v>7.95</v>
      </c>
      <c r="F114" s="23">
        <f t="shared" si="91"/>
        <v>113</v>
      </c>
      <c r="G114" s="23">
        <f t="shared" ref="G114:J114" si="123">G102</f>
        <v>1</v>
      </c>
      <c r="H114" s="23">
        <f t="shared" si="123"/>
        <v>0</v>
      </c>
      <c r="I114" s="23">
        <f t="shared" si="123"/>
        <v>0</v>
      </c>
      <c r="J114" s="23">
        <f t="shared" si="123"/>
        <v>0</v>
      </c>
      <c r="L114" s="23">
        <f>'Residential OLS model'!$B$5</f>
        <v>2616615.1478140298</v>
      </c>
      <c r="M114" s="23">
        <f ca="1">'Residential OLS model'!$B$6*D114</f>
        <v>557737.30232007778</v>
      </c>
      <c r="N114" s="23">
        <f ca="1">'Residential OLS model'!$B$7*E114</f>
        <v>58026.766286753089</v>
      </c>
      <c r="O114" s="23">
        <f>'Residential OLS model'!$B$8*F114</f>
        <v>-141414.06422217045</v>
      </c>
      <c r="P114" s="23">
        <f>'Residential OLS model'!$B$9*G114</f>
        <v>-385041.40679526702</v>
      </c>
      <c r="Q114" s="23">
        <f>'Residential OLS model'!$B$10*H114</f>
        <v>0</v>
      </c>
      <c r="R114" s="23">
        <f>'Residential OLS model'!$B$11*I114</f>
        <v>0</v>
      </c>
      <c r="S114" s="23">
        <f>'Residential OLS model'!$B$12*J114</f>
        <v>0</v>
      </c>
      <c r="T114" s="23">
        <f t="shared" ca="1" si="93"/>
        <v>2705923.7454034234</v>
      </c>
    </row>
    <row r="115" spans="1:20" x14ac:dyDescent="0.25">
      <c r="A115" s="18">
        <v>42887</v>
      </c>
      <c r="B115" s="23">
        <f t="shared" si="89"/>
        <v>2017</v>
      </c>
      <c r="D115" s="23">
        <f t="shared" ref="D115:E115" ca="1" si="124">D103</f>
        <v>100.25000000000001</v>
      </c>
      <c r="E115" s="23">
        <f t="shared" ca="1" si="124"/>
        <v>18.03</v>
      </c>
      <c r="F115" s="23">
        <f t="shared" si="91"/>
        <v>114</v>
      </c>
      <c r="G115" s="23">
        <f t="shared" ref="G115:J115" si="125">G103</f>
        <v>0</v>
      </c>
      <c r="H115" s="23">
        <f t="shared" si="125"/>
        <v>0</v>
      </c>
      <c r="I115" s="23">
        <f t="shared" si="125"/>
        <v>0</v>
      </c>
      <c r="J115" s="23">
        <f t="shared" si="125"/>
        <v>0</v>
      </c>
      <c r="L115" s="23">
        <f>'Residential OLS model'!$B$5</f>
        <v>2616615.1478140298</v>
      </c>
      <c r="M115" s="23">
        <f ca="1">'Residential OLS model'!$B$6*D115</f>
        <v>223777.97389573284</v>
      </c>
      <c r="N115" s="23">
        <f ca="1">'Residential OLS model'!$B$7*E115</f>
        <v>131600.32655976832</v>
      </c>
      <c r="O115" s="23">
        <f>'Residential OLS model'!$B$8*F115</f>
        <v>-142665.51611794188</v>
      </c>
      <c r="P115" s="23">
        <f>'Residential OLS model'!$B$9*G115</f>
        <v>0</v>
      </c>
      <c r="Q115" s="23">
        <f>'Residential OLS model'!$B$10*H115</f>
        <v>0</v>
      </c>
      <c r="R115" s="23">
        <f>'Residential OLS model'!$B$11*I115</f>
        <v>0</v>
      </c>
      <c r="S115" s="23">
        <f>'Residential OLS model'!$B$12*J115</f>
        <v>0</v>
      </c>
      <c r="T115" s="23">
        <f t="shared" ca="1" si="93"/>
        <v>2829327.9321515891</v>
      </c>
    </row>
    <row r="116" spans="1:20" x14ac:dyDescent="0.25">
      <c r="A116" s="18">
        <v>42917</v>
      </c>
      <c r="B116" s="23">
        <f t="shared" si="89"/>
        <v>2017</v>
      </c>
      <c r="D116" s="23">
        <f t="shared" ref="D116:E116" ca="1" si="126">D104</f>
        <v>49.4</v>
      </c>
      <c r="E116" s="23">
        <f t="shared" ca="1" si="126"/>
        <v>38.42</v>
      </c>
      <c r="F116" s="23">
        <f t="shared" si="91"/>
        <v>115</v>
      </c>
      <c r="G116" s="23">
        <f t="shared" ref="G116:J116" si="127">G104</f>
        <v>0</v>
      </c>
      <c r="H116" s="23">
        <f t="shared" si="127"/>
        <v>0</v>
      </c>
      <c r="I116" s="23">
        <f t="shared" si="127"/>
        <v>0</v>
      </c>
      <c r="J116" s="23">
        <f t="shared" si="127"/>
        <v>1</v>
      </c>
      <c r="L116" s="23">
        <f>'Residential OLS model'!$B$5</f>
        <v>2616615.1478140298</v>
      </c>
      <c r="M116" s="23">
        <f ca="1">'Residential OLS model'!$B$6*D116</f>
        <v>110270.64249824638</v>
      </c>
      <c r="N116" s="23">
        <f ca="1">'Residential OLS model'!$B$7*E116</f>
        <v>280426.20889774262</v>
      </c>
      <c r="O116" s="23">
        <f>'Residential OLS model'!$B$8*F116</f>
        <v>-143916.96801371328</v>
      </c>
      <c r="P116" s="23">
        <f>'Residential OLS model'!$B$9*G116</f>
        <v>0</v>
      </c>
      <c r="Q116" s="23">
        <f>'Residential OLS model'!$B$10*H116</f>
        <v>0</v>
      </c>
      <c r="R116" s="23">
        <f>'Residential OLS model'!$B$11*I116</f>
        <v>0</v>
      </c>
      <c r="S116" s="23">
        <f>'Residential OLS model'!$B$12*J116</f>
        <v>129222.719858172</v>
      </c>
      <c r="T116" s="23">
        <f t="shared" ca="1" si="93"/>
        <v>2992617.7510544774</v>
      </c>
    </row>
    <row r="117" spans="1:20" x14ac:dyDescent="0.25">
      <c r="A117" s="18">
        <v>42948</v>
      </c>
      <c r="B117" s="23">
        <f t="shared" si="89"/>
        <v>2017</v>
      </c>
      <c r="D117" s="23">
        <f t="shared" ref="D117:E117" ca="1" si="128">D105</f>
        <v>76.259999999999991</v>
      </c>
      <c r="E117" s="23">
        <f t="shared" ca="1" si="128"/>
        <v>24.46</v>
      </c>
      <c r="F117" s="23">
        <f t="shared" si="91"/>
        <v>116</v>
      </c>
      <c r="G117" s="23">
        <f t="shared" ref="G117:J117" si="129">G105</f>
        <v>0</v>
      </c>
      <c r="H117" s="23">
        <f t="shared" si="129"/>
        <v>0</v>
      </c>
      <c r="I117" s="23">
        <f t="shared" si="129"/>
        <v>0</v>
      </c>
      <c r="J117" s="23">
        <f t="shared" si="129"/>
        <v>0</v>
      </c>
      <c r="L117" s="23">
        <f>'Residential OLS model'!$B$5</f>
        <v>2616615.1478140298</v>
      </c>
      <c r="M117" s="23">
        <f ca="1">'Residential OLS model'!$B$6*D117</f>
        <v>170227.51410761676</v>
      </c>
      <c r="N117" s="23">
        <f ca="1">'Residential OLS model'!$B$7*E117</f>
        <v>178532.66709106675</v>
      </c>
      <c r="O117" s="23">
        <f>'Residential OLS model'!$B$8*F117</f>
        <v>-145168.41990948471</v>
      </c>
      <c r="P117" s="23">
        <f>'Residential OLS model'!$B$9*G117</f>
        <v>0</v>
      </c>
      <c r="Q117" s="23">
        <f>'Residential OLS model'!$B$10*H117</f>
        <v>0</v>
      </c>
      <c r="R117" s="23">
        <f>'Residential OLS model'!$B$11*I117</f>
        <v>0</v>
      </c>
      <c r="S117" s="23">
        <f>'Residential OLS model'!$B$12*J117</f>
        <v>0</v>
      </c>
      <c r="T117" s="23">
        <f t="shared" ca="1" si="93"/>
        <v>2820206.9091032287</v>
      </c>
    </row>
    <row r="118" spans="1:20" x14ac:dyDescent="0.25">
      <c r="A118" s="18">
        <v>42979</v>
      </c>
      <c r="B118" s="23">
        <f t="shared" si="89"/>
        <v>2017</v>
      </c>
      <c r="D118" s="23">
        <f t="shared" ref="D118:E118" ca="1" si="130">D106</f>
        <v>191.69000000000003</v>
      </c>
      <c r="E118" s="23">
        <f t="shared" ca="1" si="130"/>
        <v>6.8900000000000006</v>
      </c>
      <c r="F118" s="23">
        <f t="shared" si="91"/>
        <v>117</v>
      </c>
      <c r="G118" s="23">
        <f t="shared" ref="G118:J118" si="131">G106</f>
        <v>0</v>
      </c>
      <c r="H118" s="23">
        <f t="shared" si="131"/>
        <v>1</v>
      </c>
      <c r="I118" s="23">
        <f t="shared" si="131"/>
        <v>0</v>
      </c>
      <c r="J118" s="23">
        <f t="shared" si="131"/>
        <v>0</v>
      </c>
      <c r="L118" s="23">
        <f>'Residential OLS model'!$B$5</f>
        <v>2616615.1478140298</v>
      </c>
      <c r="M118" s="23">
        <f ca="1">'Residential OLS model'!$B$6*D118</f>
        <v>427890.27247953141</v>
      </c>
      <c r="N118" s="23">
        <f ca="1">'Residential OLS model'!$B$7*E118</f>
        <v>50289.864115186014</v>
      </c>
      <c r="O118" s="23">
        <f>'Residential OLS model'!$B$8*F118</f>
        <v>-146419.87180525612</v>
      </c>
      <c r="P118" s="23">
        <f>'Residential OLS model'!$B$9*G118</f>
        <v>0</v>
      </c>
      <c r="Q118" s="23">
        <f>'Residential OLS model'!$B$10*H118</f>
        <v>-274801.59261032101</v>
      </c>
      <c r="R118" s="23">
        <f>'Residential OLS model'!$B$11*I118</f>
        <v>0</v>
      </c>
      <c r="S118" s="23">
        <f>'Residential OLS model'!$B$12*J118</f>
        <v>0</v>
      </c>
      <c r="T118" s="23">
        <f t="shared" ca="1" si="93"/>
        <v>2673573.81999317</v>
      </c>
    </row>
    <row r="119" spans="1:20" x14ac:dyDescent="0.25">
      <c r="A119" s="18">
        <v>43009</v>
      </c>
      <c r="B119" s="23">
        <f t="shared" si="89"/>
        <v>2017</v>
      </c>
      <c r="D119" s="23">
        <f t="shared" ref="D119:E119" ca="1" si="132">D107</f>
        <v>404.82</v>
      </c>
      <c r="E119" s="23">
        <f t="shared" ca="1" si="132"/>
        <v>0.67999999999999994</v>
      </c>
      <c r="F119" s="23">
        <f t="shared" si="91"/>
        <v>118</v>
      </c>
      <c r="G119" s="23">
        <f t="shared" ref="G119:J119" si="133">G107</f>
        <v>0</v>
      </c>
      <c r="H119" s="23">
        <f t="shared" si="133"/>
        <v>1</v>
      </c>
      <c r="I119" s="23">
        <f t="shared" si="133"/>
        <v>0</v>
      </c>
      <c r="J119" s="23">
        <f t="shared" si="133"/>
        <v>0</v>
      </c>
      <c r="L119" s="23">
        <f>'Residential OLS model'!$B$5</f>
        <v>2616615.1478140298</v>
      </c>
      <c r="M119" s="23">
        <f ca="1">'Residential OLS model'!$B$6*D119</f>
        <v>903638.89668299805</v>
      </c>
      <c r="N119" s="23">
        <f ca="1">'Residential OLS model'!$B$7*E119</f>
        <v>4963.2957327034082</v>
      </c>
      <c r="O119" s="23">
        <f>'Residential OLS model'!$B$8*F119</f>
        <v>-147671.32370102755</v>
      </c>
      <c r="P119" s="23">
        <f>'Residential OLS model'!$B$9*G119</f>
        <v>0</v>
      </c>
      <c r="Q119" s="23">
        <f>'Residential OLS model'!$B$10*H119</f>
        <v>-274801.59261032101</v>
      </c>
      <c r="R119" s="23">
        <f>'Residential OLS model'!$B$11*I119</f>
        <v>0</v>
      </c>
      <c r="S119" s="23">
        <f>'Residential OLS model'!$B$12*J119</f>
        <v>0</v>
      </c>
      <c r="T119" s="23">
        <f t="shared" ca="1" si="93"/>
        <v>3102744.4239183832</v>
      </c>
    </row>
    <row r="120" spans="1:20" x14ac:dyDescent="0.25">
      <c r="A120" s="18">
        <v>43040</v>
      </c>
      <c r="B120" s="23">
        <f t="shared" si="89"/>
        <v>2017</v>
      </c>
      <c r="D120" s="23">
        <f t="shared" ref="D120:E120" ca="1" si="134">D108</f>
        <v>606.39999999999986</v>
      </c>
      <c r="E120" s="23">
        <f t="shared" ca="1" si="134"/>
        <v>0</v>
      </c>
      <c r="F120" s="23">
        <f t="shared" si="91"/>
        <v>119</v>
      </c>
      <c r="G120" s="23">
        <f t="shared" ref="G120:J120" si="135">G108</f>
        <v>0</v>
      </c>
      <c r="H120" s="23">
        <f t="shared" si="135"/>
        <v>1</v>
      </c>
      <c r="I120" s="23">
        <f t="shared" si="135"/>
        <v>0</v>
      </c>
      <c r="J120" s="23">
        <f t="shared" si="135"/>
        <v>0</v>
      </c>
      <c r="L120" s="23">
        <f>'Residential OLS model'!$B$5</f>
        <v>2616615.1478140298</v>
      </c>
      <c r="M120" s="23">
        <f ca="1">'Residential OLS model'!$B$6*D120</f>
        <v>1353605.619654587</v>
      </c>
      <c r="N120" s="23">
        <f ca="1">'Residential OLS model'!$B$7*E120</f>
        <v>0</v>
      </c>
      <c r="O120" s="23">
        <f>'Residential OLS model'!$B$8*F120</f>
        <v>-148922.77559679898</v>
      </c>
      <c r="P120" s="23">
        <f>'Residential OLS model'!$B$9*G120</f>
        <v>0</v>
      </c>
      <c r="Q120" s="23">
        <f>'Residential OLS model'!$B$10*H120</f>
        <v>-274801.59261032101</v>
      </c>
      <c r="R120" s="23">
        <f>'Residential OLS model'!$B$11*I120</f>
        <v>0</v>
      </c>
      <c r="S120" s="23">
        <f>'Residential OLS model'!$B$12*J120</f>
        <v>0</v>
      </c>
      <c r="T120" s="23">
        <f t="shared" ca="1" si="93"/>
        <v>3546496.399261497</v>
      </c>
    </row>
    <row r="121" spans="1:20" x14ac:dyDescent="0.25">
      <c r="A121" s="18">
        <v>43070</v>
      </c>
      <c r="B121" s="23">
        <f t="shared" si="89"/>
        <v>2017</v>
      </c>
      <c r="D121" s="23">
        <f t="shared" ref="D121:E121" ca="1" si="136">D109</f>
        <v>897.8599999999999</v>
      </c>
      <c r="E121" s="23">
        <f t="shared" ca="1" si="136"/>
        <v>0</v>
      </c>
      <c r="F121" s="23">
        <f t="shared" si="91"/>
        <v>120</v>
      </c>
      <c r="G121" s="23">
        <f t="shared" ref="G121:J121" si="137">G109</f>
        <v>0</v>
      </c>
      <c r="H121" s="23">
        <f t="shared" si="137"/>
        <v>0</v>
      </c>
      <c r="I121" s="23">
        <f t="shared" si="137"/>
        <v>0</v>
      </c>
      <c r="J121" s="23">
        <f t="shared" si="137"/>
        <v>0</v>
      </c>
      <c r="L121" s="23">
        <f>'Residential OLS model'!$B$5</f>
        <v>2616615.1478140298</v>
      </c>
      <c r="M121" s="23">
        <f ca="1">'Residential OLS model'!$B$6*D121</f>
        <v>2004202.4103942406</v>
      </c>
      <c r="N121" s="23">
        <f ca="1">'Residential OLS model'!$B$7*E121</f>
        <v>0</v>
      </c>
      <c r="O121" s="23">
        <f>'Residential OLS model'!$B$8*F121</f>
        <v>-150174.22749257038</v>
      </c>
      <c r="P121" s="23">
        <f>'Residential OLS model'!$B$9*G121</f>
        <v>0</v>
      </c>
      <c r="Q121" s="23">
        <f>'Residential OLS model'!$B$10*H121</f>
        <v>0</v>
      </c>
      <c r="R121" s="23">
        <f>'Residential OLS model'!$B$11*I121</f>
        <v>0</v>
      </c>
      <c r="S121" s="23">
        <f>'Residential OLS model'!$B$12*J121</f>
        <v>0</v>
      </c>
      <c r="T121" s="23">
        <f t="shared" ca="1" si="93"/>
        <v>4470643.3307157001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opLeftCell="A96" workbookViewId="0">
      <selection activeCell="N121" sqref="N121"/>
    </sheetView>
  </sheetViews>
  <sheetFormatPr defaultRowHeight="13.2" x14ac:dyDescent="0.25"/>
  <cols>
    <col min="1" max="1" width="10.33203125" style="23" bestFit="1" customWidth="1"/>
    <col min="2" max="2" width="10.33203125" style="27" bestFit="1" customWidth="1"/>
    <col min="3" max="3" width="9.109375" style="23" bestFit="1" customWidth="1"/>
    <col min="4" max="16384" width="8.88671875" style="23"/>
  </cols>
  <sheetData>
    <row r="1" spans="1:14" x14ac:dyDescent="0.25">
      <c r="A1" s="23" t="str">
        <f>Data!A1</f>
        <v>Date</v>
      </c>
      <c r="B1" s="27" t="str">
        <f>Data!B1</f>
        <v>Year</v>
      </c>
      <c r="C1" s="5" t="str">
        <f>Data!G1</f>
        <v>GSlt50kWhb1</v>
      </c>
      <c r="D1" s="23" t="str">
        <f>Data!S1</f>
        <v>HDD</v>
      </c>
      <c r="E1" s="23" t="str">
        <f>Data!T1</f>
        <v>CDD</v>
      </c>
      <c r="F1" s="23" t="str">
        <f>Data!X1</f>
        <v>PeakDays</v>
      </c>
      <c r="G1" s="23" t="str">
        <f>Data!AB1</f>
        <v>Shoulder</v>
      </c>
      <c r="I1" s="23" t="s">
        <v>61</v>
      </c>
      <c r="J1" s="23" t="str">
        <f>D1</f>
        <v>HDD</v>
      </c>
      <c r="K1" s="23" t="str">
        <f>E1</f>
        <v>CDD</v>
      </c>
      <c r="L1" s="23" t="str">
        <f>F1</f>
        <v>PeakDays</v>
      </c>
      <c r="M1" s="23" t="str">
        <f>G1</f>
        <v>Shoulder</v>
      </c>
      <c r="N1" s="23" t="s">
        <v>73</v>
      </c>
    </row>
    <row r="2" spans="1:14" x14ac:dyDescent="0.25">
      <c r="A2" s="18">
        <f>Data!A2</f>
        <v>39448</v>
      </c>
      <c r="B2" s="27">
        <f>Data!B2</f>
        <v>2008</v>
      </c>
      <c r="C2" s="5">
        <f>Data!G2</f>
        <v>2022597</v>
      </c>
      <c r="D2" s="23">
        <f ca="1">'Weather Data'!H62</f>
        <v>1035.1799999999998</v>
      </c>
      <c r="E2" s="23">
        <f ca="1">'Weather Data'!I62</f>
        <v>0</v>
      </c>
      <c r="F2" s="23">
        <f>Data!X2</f>
        <v>22</v>
      </c>
      <c r="G2" s="23">
        <f>Data!AB2</f>
        <v>0</v>
      </c>
      <c r="I2" s="23">
        <f>'GS&lt;50 OLS Model'!$B$5</f>
        <v>541126.73317407805</v>
      </c>
      <c r="J2" s="23">
        <f ca="1">'GS&lt;50 OLS Model'!$B$6*D2</f>
        <v>769786.79640014155</v>
      </c>
      <c r="K2" s="23">
        <f ca="1">'GS&lt;50 OLS Model'!$B$7*E2</f>
        <v>0</v>
      </c>
      <c r="L2" s="23">
        <f>'GS&lt;50 OLS Model'!$B$8*F2</f>
        <v>850302.91673889989</v>
      </c>
      <c r="M2" s="23">
        <f>'GS&lt;50 OLS Model'!$B$9*G2</f>
        <v>0</v>
      </c>
      <c r="N2" s="23">
        <f t="shared" ref="N2:N33" ca="1" si="0">SUM(I2:M2)</f>
        <v>2161216.4463131195</v>
      </c>
    </row>
    <row r="3" spans="1:14" x14ac:dyDescent="0.25">
      <c r="A3" s="18">
        <f>Data!A3</f>
        <v>39479</v>
      </c>
      <c r="B3" s="27">
        <f>Data!B3</f>
        <v>2008</v>
      </c>
      <c r="C3" s="5">
        <f>Data!G3</f>
        <v>2382192.71</v>
      </c>
      <c r="D3" s="23">
        <f ca="1">'Weather Data'!H63</f>
        <v>937.08000000000015</v>
      </c>
      <c r="E3" s="23">
        <f ca="1">'Weather Data'!I63</f>
        <v>0</v>
      </c>
      <c r="F3" s="23">
        <f>Data!X3</f>
        <v>20</v>
      </c>
      <c r="G3" s="23">
        <f>Data!AB3</f>
        <v>0</v>
      </c>
      <c r="I3" s="23">
        <f>'GS&lt;50 OLS Model'!$B$5</f>
        <v>541126.73317407805</v>
      </c>
      <c r="J3" s="23">
        <f ca="1">'GS&lt;50 OLS Model'!$B$6*D3</f>
        <v>696837.08260461455</v>
      </c>
      <c r="K3" s="23">
        <f ca="1">'GS&lt;50 OLS Model'!$B$7*E3</f>
        <v>0</v>
      </c>
      <c r="L3" s="23">
        <f>'GS&lt;50 OLS Model'!$B$8*F3</f>
        <v>773002.651580818</v>
      </c>
      <c r="M3" s="23">
        <f>'GS&lt;50 OLS Model'!$B$9*G3</f>
        <v>0</v>
      </c>
      <c r="N3" s="23">
        <f t="shared" ca="1" si="0"/>
        <v>2010966.4673595107</v>
      </c>
    </row>
    <row r="4" spans="1:14" x14ac:dyDescent="0.25">
      <c r="A4" s="18">
        <f>Data!A4</f>
        <v>39508</v>
      </c>
      <c r="B4" s="27">
        <f>Data!B4</f>
        <v>2008</v>
      </c>
      <c r="C4" s="5">
        <f>Data!G4</f>
        <v>1626513.3</v>
      </c>
      <c r="D4" s="23">
        <f ca="1">'Weather Data'!H64</f>
        <v>773.1400000000001</v>
      </c>
      <c r="E4" s="23">
        <f ca="1">'Weather Data'!I64</f>
        <v>0.13999999999999999</v>
      </c>
      <c r="F4" s="23">
        <f>Data!X4</f>
        <v>21</v>
      </c>
      <c r="G4" s="23">
        <f>Data!AB4</f>
        <v>1</v>
      </c>
      <c r="I4" s="23">
        <f>'GS&lt;50 OLS Model'!$B$5</f>
        <v>541126.73317407805</v>
      </c>
      <c r="J4" s="23">
        <f ca="1">'GS&lt;50 OLS Model'!$B$6*D4</f>
        <v>574927.03082440316</v>
      </c>
      <c r="K4" s="23">
        <f ca="1">'GS&lt;50 OLS Model'!$B$7*E4</f>
        <v>436.52208618018278</v>
      </c>
      <c r="L4" s="23">
        <f>'GS&lt;50 OLS Model'!$B$8*F4</f>
        <v>811652.78415985894</v>
      </c>
      <c r="M4" s="23">
        <f>'GS&lt;50 OLS Model'!$B$9*G4</f>
        <v>-121295.386574848</v>
      </c>
      <c r="N4" s="23">
        <f t="shared" ca="1" si="0"/>
        <v>1806847.6836696723</v>
      </c>
    </row>
    <row r="5" spans="1:14" x14ac:dyDescent="0.25">
      <c r="A5" s="18">
        <f>Data!A5</f>
        <v>39539</v>
      </c>
      <c r="B5" s="27">
        <f>Data!B5</f>
        <v>2008</v>
      </c>
      <c r="C5" s="5">
        <f>Data!G5</f>
        <v>1511086.07</v>
      </c>
      <c r="D5" s="23">
        <f ca="1">'Weather Data'!H65</f>
        <v>490.03999999999996</v>
      </c>
      <c r="E5" s="23">
        <f ca="1">'Weather Data'!I65</f>
        <v>0.16</v>
      </c>
      <c r="F5" s="23">
        <f>Data!X5</f>
        <v>20</v>
      </c>
      <c r="G5" s="23">
        <f>Data!AB5</f>
        <v>1</v>
      </c>
      <c r="I5" s="23">
        <f>'GS&lt;50 OLS Model'!$B$5</f>
        <v>541126.73317407805</v>
      </c>
      <c r="J5" s="23">
        <f ca="1">'GS&lt;50 OLS Model'!$B$6*D5</f>
        <v>364406.5010026521</v>
      </c>
      <c r="K5" s="23">
        <f ca="1">'GS&lt;50 OLS Model'!$B$7*E5</f>
        <v>498.88238420592324</v>
      </c>
      <c r="L5" s="23">
        <f>'GS&lt;50 OLS Model'!$B$8*F5</f>
        <v>773002.651580818</v>
      </c>
      <c r="M5" s="23">
        <f>'GS&lt;50 OLS Model'!$B$9*G5</f>
        <v>-121295.386574848</v>
      </c>
      <c r="N5" s="23">
        <f t="shared" ca="1" si="0"/>
        <v>1557739.3815669059</v>
      </c>
    </row>
    <row r="6" spans="1:14" x14ac:dyDescent="0.25">
      <c r="A6" s="18">
        <f>Data!A6</f>
        <v>39569</v>
      </c>
      <c r="B6" s="27">
        <f>Data!B6</f>
        <v>2008</v>
      </c>
      <c r="C6" s="5">
        <f>Data!G6</f>
        <v>1457209.98</v>
      </c>
      <c r="D6" s="23">
        <f ca="1">'Weather Data'!H66</f>
        <v>249.85999999999999</v>
      </c>
      <c r="E6" s="23">
        <f ca="1">'Weather Data'!I66</f>
        <v>7.95</v>
      </c>
      <c r="F6" s="23">
        <f>Data!X6</f>
        <v>21</v>
      </c>
      <c r="G6" s="23">
        <f>Data!AB6</f>
        <v>1</v>
      </c>
      <c r="I6" s="23">
        <f>'GS&lt;50 OLS Model'!$B$5</f>
        <v>541126.73317407805</v>
      </c>
      <c r="J6" s="23">
        <f ca="1">'GS&lt;50 OLS Model'!$B$6*D6</f>
        <v>185802.40049898511</v>
      </c>
      <c r="K6" s="23">
        <f ca="1">'GS&lt;50 OLS Model'!$B$7*E6</f>
        <v>24788.21846523181</v>
      </c>
      <c r="L6" s="23">
        <f>'GS&lt;50 OLS Model'!$B$8*F6</f>
        <v>811652.78415985894</v>
      </c>
      <c r="M6" s="23">
        <f>'GS&lt;50 OLS Model'!$B$9*G6</f>
        <v>-121295.386574848</v>
      </c>
      <c r="N6" s="23">
        <f t="shared" ca="1" si="0"/>
        <v>1442074.7497233059</v>
      </c>
    </row>
    <row r="7" spans="1:14" x14ac:dyDescent="0.25">
      <c r="A7" s="18">
        <f>Data!A7</f>
        <v>39600</v>
      </c>
      <c r="B7" s="27">
        <f>Data!B7</f>
        <v>2008</v>
      </c>
      <c r="C7" s="5">
        <f>Data!G7</f>
        <v>1843826.17</v>
      </c>
      <c r="D7" s="23">
        <f ca="1">'Weather Data'!H67</f>
        <v>100.25000000000001</v>
      </c>
      <c r="E7" s="23">
        <f ca="1">'Weather Data'!I67</f>
        <v>18.03</v>
      </c>
      <c r="F7" s="23">
        <f>Data!X7</f>
        <v>21</v>
      </c>
      <c r="G7" s="23">
        <f>Data!AB7</f>
        <v>0</v>
      </c>
      <c r="I7" s="23">
        <f>'GS&lt;50 OLS Model'!$B$5</f>
        <v>541126.73317407805</v>
      </c>
      <c r="J7" s="23">
        <f ca="1">'GS&lt;50 OLS Model'!$B$6*D7</f>
        <v>74548.509765561757</v>
      </c>
      <c r="K7" s="23">
        <f ca="1">'GS&lt;50 OLS Model'!$B$7*E7</f>
        <v>56217.808670204977</v>
      </c>
      <c r="L7" s="23">
        <f>'GS&lt;50 OLS Model'!$B$8*F7</f>
        <v>811652.78415985894</v>
      </c>
      <c r="M7" s="23">
        <f>'GS&lt;50 OLS Model'!$B$9*G7</f>
        <v>0</v>
      </c>
      <c r="N7" s="23">
        <f t="shared" ca="1" si="0"/>
        <v>1483545.8357697036</v>
      </c>
    </row>
    <row r="8" spans="1:14" x14ac:dyDescent="0.25">
      <c r="A8" s="18">
        <f>Data!A8</f>
        <v>39630</v>
      </c>
      <c r="B8" s="27">
        <f>Data!B8</f>
        <v>2008</v>
      </c>
      <c r="C8" s="5">
        <f>Data!G8</f>
        <v>1429483.9</v>
      </c>
      <c r="D8" s="23">
        <f ca="1">'Weather Data'!H68</f>
        <v>49.4</v>
      </c>
      <c r="E8" s="23">
        <f ca="1">'Weather Data'!I68</f>
        <v>38.42</v>
      </c>
      <c r="F8" s="23">
        <f>Data!X8</f>
        <v>22</v>
      </c>
      <c r="G8" s="23">
        <f>Data!AB8</f>
        <v>0</v>
      </c>
      <c r="I8" s="23">
        <f>'GS&lt;50 OLS Model'!$B$5</f>
        <v>541126.73317407805</v>
      </c>
      <c r="J8" s="23">
        <f ca="1">'GS&lt;50 OLS Model'!$B$6*D8</f>
        <v>36735.126009164589</v>
      </c>
      <c r="K8" s="23">
        <f ca="1">'GS&lt;50 OLS Model'!$B$7*E8</f>
        <v>119794.13250744731</v>
      </c>
      <c r="L8" s="23">
        <f>'GS&lt;50 OLS Model'!$B$8*F8</f>
        <v>850302.91673889989</v>
      </c>
      <c r="M8" s="23">
        <f>'GS&lt;50 OLS Model'!$B$9*G8</f>
        <v>0</v>
      </c>
      <c r="N8" s="23">
        <f t="shared" ca="1" si="0"/>
        <v>1547958.9084295898</v>
      </c>
    </row>
    <row r="9" spans="1:14" x14ac:dyDescent="0.25">
      <c r="A9" s="18">
        <f>Data!A9</f>
        <v>39661</v>
      </c>
      <c r="B9" s="27">
        <f>Data!B9</f>
        <v>2008</v>
      </c>
      <c r="C9" s="5">
        <f>Data!G9</f>
        <v>1295096.6100000001</v>
      </c>
      <c r="D9" s="23">
        <f ca="1">'Weather Data'!H69</f>
        <v>76.259999999999991</v>
      </c>
      <c r="E9" s="23">
        <f ca="1">'Weather Data'!I69</f>
        <v>24.46</v>
      </c>
      <c r="F9" s="23">
        <f>Data!X9</f>
        <v>20</v>
      </c>
      <c r="G9" s="23">
        <f>Data!AB9</f>
        <v>0</v>
      </c>
      <c r="I9" s="23">
        <f>'GS&lt;50 OLS Model'!$B$5</f>
        <v>541126.73317407805</v>
      </c>
      <c r="J9" s="23">
        <f ca="1">'GS&lt;50 OLS Model'!$B$6*D9</f>
        <v>56708.921244107114</v>
      </c>
      <c r="K9" s="23">
        <f ca="1">'GS&lt;50 OLS Model'!$B$7*E9</f>
        <v>76266.644485480516</v>
      </c>
      <c r="L9" s="23">
        <f>'GS&lt;50 OLS Model'!$B$8*F9</f>
        <v>773002.651580818</v>
      </c>
      <c r="M9" s="23">
        <f>'GS&lt;50 OLS Model'!$B$9*G9</f>
        <v>0</v>
      </c>
      <c r="N9" s="23">
        <f t="shared" ca="1" si="0"/>
        <v>1447104.9504844835</v>
      </c>
    </row>
    <row r="10" spans="1:14" x14ac:dyDescent="0.25">
      <c r="A10" s="18">
        <f>Data!A10</f>
        <v>39692</v>
      </c>
      <c r="B10" s="27">
        <f>Data!B10</f>
        <v>2008</v>
      </c>
      <c r="C10" s="5">
        <f>Data!G10</f>
        <v>1383333.4</v>
      </c>
      <c r="D10" s="23">
        <f ca="1">'Weather Data'!H70</f>
        <v>191.69000000000003</v>
      </c>
      <c r="E10" s="23">
        <f ca="1">'Weather Data'!I70</f>
        <v>6.8900000000000006</v>
      </c>
      <c r="F10" s="23">
        <f>Data!X10</f>
        <v>21</v>
      </c>
      <c r="G10" s="23">
        <f>Data!AB10</f>
        <v>1</v>
      </c>
      <c r="I10" s="23">
        <f>'GS&lt;50 OLS Model'!$B$5</f>
        <v>541126.73317407805</v>
      </c>
      <c r="J10" s="23">
        <f ca="1">'GS&lt;50 OLS Model'!$B$6*D10</f>
        <v>142545.67418414497</v>
      </c>
      <c r="K10" s="23">
        <f ca="1">'GS&lt;50 OLS Model'!$B$7*E10</f>
        <v>21483.122669867571</v>
      </c>
      <c r="L10" s="23">
        <f>'GS&lt;50 OLS Model'!$B$8*F10</f>
        <v>811652.78415985894</v>
      </c>
      <c r="M10" s="23">
        <f>'GS&lt;50 OLS Model'!$B$9*G10</f>
        <v>-121295.386574848</v>
      </c>
      <c r="N10" s="23">
        <f t="shared" ca="1" si="0"/>
        <v>1395512.9276131014</v>
      </c>
    </row>
    <row r="11" spans="1:14" x14ac:dyDescent="0.25">
      <c r="A11" s="18">
        <f>Data!A11</f>
        <v>39722</v>
      </c>
      <c r="B11" s="27">
        <f>Data!B11</f>
        <v>2008</v>
      </c>
      <c r="C11" s="5">
        <f>Data!G11</f>
        <v>1427240.7</v>
      </c>
      <c r="D11" s="23">
        <f ca="1">'Weather Data'!H71</f>
        <v>404.82</v>
      </c>
      <c r="E11" s="23">
        <f ca="1">'Weather Data'!I71</f>
        <v>0.67999999999999994</v>
      </c>
      <c r="F11" s="23">
        <f>Data!X11</f>
        <v>22</v>
      </c>
      <c r="G11" s="23">
        <f>Data!AB11</f>
        <v>1</v>
      </c>
      <c r="I11" s="23">
        <f>'GS&lt;50 OLS Model'!$B$5</f>
        <v>541126.73317407805</v>
      </c>
      <c r="J11" s="23">
        <f ca="1">'GS&lt;50 OLS Model'!$B$6*D11</f>
        <v>301034.69050668034</v>
      </c>
      <c r="K11" s="23">
        <f ca="1">'GS&lt;50 OLS Model'!$B$7*E11</f>
        <v>2120.2501328751737</v>
      </c>
      <c r="L11" s="23">
        <f>'GS&lt;50 OLS Model'!$B$8*F11</f>
        <v>850302.91673889989</v>
      </c>
      <c r="M11" s="23">
        <f>'GS&lt;50 OLS Model'!$B$9*G11</f>
        <v>-121295.386574848</v>
      </c>
      <c r="N11" s="23">
        <f t="shared" ca="1" si="0"/>
        <v>1573289.2039776854</v>
      </c>
    </row>
    <row r="12" spans="1:14" x14ac:dyDescent="0.25">
      <c r="A12" s="18">
        <f>Data!A12</f>
        <v>39753</v>
      </c>
      <c r="B12" s="27">
        <f>Data!B12</f>
        <v>2008</v>
      </c>
      <c r="C12" s="5">
        <f>Data!G12</f>
        <v>1801015.8</v>
      </c>
      <c r="D12" s="23">
        <f ca="1">'Weather Data'!H72</f>
        <v>606.39999999999986</v>
      </c>
      <c r="E12" s="23">
        <f ca="1">'Weather Data'!I72</f>
        <v>0</v>
      </c>
      <c r="F12" s="23">
        <f>Data!X12</f>
        <v>20</v>
      </c>
      <c r="G12" s="23">
        <f>Data!AB12</f>
        <v>1</v>
      </c>
      <c r="I12" s="23">
        <f>'GS&lt;50 OLS Model'!$B$5</f>
        <v>541126.73317407805</v>
      </c>
      <c r="J12" s="23">
        <f ca="1">'GS&lt;50 OLS Model'!$B$6*D12</f>
        <v>450934.82615298388</v>
      </c>
      <c r="K12" s="23">
        <f ca="1">'GS&lt;50 OLS Model'!$B$7*E12</f>
        <v>0</v>
      </c>
      <c r="L12" s="23">
        <f>'GS&lt;50 OLS Model'!$B$8*F12</f>
        <v>773002.651580818</v>
      </c>
      <c r="M12" s="23">
        <f>'GS&lt;50 OLS Model'!$B$9*G12</f>
        <v>-121295.386574848</v>
      </c>
      <c r="N12" s="23">
        <f t="shared" ca="1" si="0"/>
        <v>1643768.8243330319</v>
      </c>
    </row>
    <row r="13" spans="1:14" x14ac:dyDescent="0.25">
      <c r="A13" s="18">
        <f>Data!A13</f>
        <v>39783</v>
      </c>
      <c r="B13" s="27">
        <f>Data!B13</f>
        <v>2008</v>
      </c>
      <c r="C13" s="5">
        <f>Data!G13</f>
        <v>2096296</v>
      </c>
      <c r="D13" s="23">
        <f ca="1">'Weather Data'!H73</f>
        <v>897.8599999999999</v>
      </c>
      <c r="E13" s="23">
        <f ca="1">'Weather Data'!I73</f>
        <v>0</v>
      </c>
      <c r="F13" s="23">
        <f>Data!X13</f>
        <v>21</v>
      </c>
      <c r="G13" s="23">
        <f>Data!AB13</f>
        <v>0</v>
      </c>
      <c r="I13" s="23">
        <f>'GS&lt;50 OLS Model'!$B$5</f>
        <v>541126.73317407805</v>
      </c>
      <c r="J13" s="23">
        <f ca="1">'GS&lt;50 OLS Model'!$B$6*D13</f>
        <v>667672.06960705493</v>
      </c>
      <c r="K13" s="23">
        <f ca="1">'GS&lt;50 OLS Model'!$B$7*E13</f>
        <v>0</v>
      </c>
      <c r="L13" s="23">
        <f>'GS&lt;50 OLS Model'!$B$8*F13</f>
        <v>811652.78415985894</v>
      </c>
      <c r="M13" s="23">
        <f>'GS&lt;50 OLS Model'!$B$9*G13</f>
        <v>0</v>
      </c>
      <c r="N13" s="23">
        <f t="shared" ca="1" si="0"/>
        <v>2020451.5869409919</v>
      </c>
    </row>
    <row r="14" spans="1:14" x14ac:dyDescent="0.25">
      <c r="A14" s="18">
        <f>Data!A14</f>
        <v>39814</v>
      </c>
      <c r="B14" s="27">
        <f>Data!B14</f>
        <v>2009</v>
      </c>
      <c r="C14" s="5">
        <f>Data!G14</f>
        <v>2348371</v>
      </c>
      <c r="D14" s="23">
        <f ca="1">D2</f>
        <v>1035.1799999999998</v>
      </c>
      <c r="E14" s="23">
        <f ca="1">E2</f>
        <v>0</v>
      </c>
      <c r="F14" s="23">
        <f>Data!X14</f>
        <v>21</v>
      </c>
      <c r="G14" s="23">
        <f>Data!AB14</f>
        <v>0</v>
      </c>
      <c r="I14" s="23">
        <f>'GS&lt;50 OLS Model'!$B$5</f>
        <v>541126.73317407805</v>
      </c>
      <c r="J14" s="23">
        <f ca="1">'GS&lt;50 OLS Model'!$B$6*D14</f>
        <v>769786.79640014155</v>
      </c>
      <c r="K14" s="23">
        <f ca="1">'GS&lt;50 OLS Model'!$B$7*E14</f>
        <v>0</v>
      </c>
      <c r="L14" s="23">
        <f>'GS&lt;50 OLS Model'!$B$8*F14</f>
        <v>811652.78415985894</v>
      </c>
      <c r="M14" s="23">
        <f>'GS&lt;50 OLS Model'!$B$9*G14</f>
        <v>0</v>
      </c>
      <c r="N14" s="23">
        <f t="shared" ca="1" si="0"/>
        <v>2122566.3137340788</v>
      </c>
    </row>
    <row r="15" spans="1:14" x14ac:dyDescent="0.25">
      <c r="A15" s="18">
        <f>Data!A15</f>
        <v>39845</v>
      </c>
      <c r="B15" s="27">
        <f>Data!B15</f>
        <v>2009</v>
      </c>
      <c r="C15" s="5">
        <f>Data!G15</f>
        <v>1749779</v>
      </c>
      <c r="D15" s="23">
        <f t="shared" ref="D15:E15" ca="1" si="1">D3</f>
        <v>937.08000000000015</v>
      </c>
      <c r="E15" s="23">
        <f t="shared" ca="1" si="1"/>
        <v>0</v>
      </c>
      <c r="F15" s="23">
        <f>Data!X15</f>
        <v>19</v>
      </c>
      <c r="G15" s="23">
        <f>Data!AB15</f>
        <v>0</v>
      </c>
      <c r="I15" s="23">
        <f>'GS&lt;50 OLS Model'!$B$5</f>
        <v>541126.73317407805</v>
      </c>
      <c r="J15" s="23">
        <f ca="1">'GS&lt;50 OLS Model'!$B$6*D15</f>
        <v>696837.08260461455</v>
      </c>
      <c r="K15" s="23">
        <f ca="1">'GS&lt;50 OLS Model'!$B$7*E15</f>
        <v>0</v>
      </c>
      <c r="L15" s="23">
        <f>'GS&lt;50 OLS Model'!$B$8*F15</f>
        <v>734352.51900177717</v>
      </c>
      <c r="M15" s="23">
        <f>'GS&lt;50 OLS Model'!$B$9*G15</f>
        <v>0</v>
      </c>
      <c r="N15" s="23">
        <f t="shared" ca="1" si="0"/>
        <v>1972316.33478047</v>
      </c>
    </row>
    <row r="16" spans="1:14" x14ac:dyDescent="0.25">
      <c r="A16" s="18">
        <f>Data!A16</f>
        <v>39873</v>
      </c>
      <c r="B16" s="27">
        <f>Data!B16</f>
        <v>2009</v>
      </c>
      <c r="C16" s="5">
        <f>Data!G16</f>
        <v>1772777</v>
      </c>
      <c r="D16" s="23">
        <f t="shared" ref="D16:E16" ca="1" si="2">D4</f>
        <v>773.1400000000001</v>
      </c>
      <c r="E16" s="23">
        <f t="shared" ca="1" si="2"/>
        <v>0.13999999999999999</v>
      </c>
      <c r="F16" s="23">
        <f>Data!X16</f>
        <v>22</v>
      </c>
      <c r="G16" s="23">
        <f>Data!AB16</f>
        <v>1</v>
      </c>
      <c r="I16" s="23">
        <f>'GS&lt;50 OLS Model'!$B$5</f>
        <v>541126.73317407805</v>
      </c>
      <c r="J16" s="23">
        <f ca="1">'GS&lt;50 OLS Model'!$B$6*D16</f>
        <v>574927.03082440316</v>
      </c>
      <c r="K16" s="23">
        <f ca="1">'GS&lt;50 OLS Model'!$B$7*E16</f>
        <v>436.52208618018278</v>
      </c>
      <c r="L16" s="23">
        <f>'GS&lt;50 OLS Model'!$B$8*F16</f>
        <v>850302.91673889989</v>
      </c>
      <c r="M16" s="23">
        <f>'GS&lt;50 OLS Model'!$B$9*G16</f>
        <v>-121295.386574848</v>
      </c>
      <c r="N16" s="23">
        <f t="shared" ca="1" si="0"/>
        <v>1845497.8162487133</v>
      </c>
    </row>
    <row r="17" spans="1:14" x14ac:dyDescent="0.25">
      <c r="A17" s="18">
        <f>Data!A17</f>
        <v>39904</v>
      </c>
      <c r="B17" s="27">
        <f>Data!B17</f>
        <v>2009</v>
      </c>
      <c r="C17" s="5">
        <f>Data!G17</f>
        <v>1612242</v>
      </c>
      <c r="D17" s="23">
        <f t="shared" ref="D17:E17" ca="1" si="3">D5</f>
        <v>490.03999999999996</v>
      </c>
      <c r="E17" s="23">
        <f t="shared" ca="1" si="3"/>
        <v>0.16</v>
      </c>
      <c r="F17" s="23">
        <f>Data!X17</f>
        <v>20</v>
      </c>
      <c r="G17" s="23">
        <f>Data!AB17</f>
        <v>1</v>
      </c>
      <c r="I17" s="23">
        <f>'GS&lt;50 OLS Model'!$B$5</f>
        <v>541126.73317407805</v>
      </c>
      <c r="J17" s="23">
        <f ca="1">'GS&lt;50 OLS Model'!$B$6*D17</f>
        <v>364406.5010026521</v>
      </c>
      <c r="K17" s="23">
        <f ca="1">'GS&lt;50 OLS Model'!$B$7*E17</f>
        <v>498.88238420592324</v>
      </c>
      <c r="L17" s="23">
        <f>'GS&lt;50 OLS Model'!$B$8*F17</f>
        <v>773002.651580818</v>
      </c>
      <c r="M17" s="23">
        <f>'GS&lt;50 OLS Model'!$B$9*G17</f>
        <v>-121295.386574848</v>
      </c>
      <c r="N17" s="23">
        <f t="shared" ca="1" si="0"/>
        <v>1557739.3815669059</v>
      </c>
    </row>
    <row r="18" spans="1:14" x14ac:dyDescent="0.25">
      <c r="A18" s="18">
        <f>Data!A18</f>
        <v>39934</v>
      </c>
      <c r="B18" s="27">
        <f>Data!B18</f>
        <v>2009</v>
      </c>
      <c r="C18" s="5">
        <f>Data!G18</f>
        <v>1267152</v>
      </c>
      <c r="D18" s="23">
        <f t="shared" ref="D18:E18" ca="1" si="4">D6</f>
        <v>249.85999999999999</v>
      </c>
      <c r="E18" s="23">
        <f t="shared" ca="1" si="4"/>
        <v>7.95</v>
      </c>
      <c r="F18" s="23">
        <f>Data!X18</f>
        <v>20</v>
      </c>
      <c r="G18" s="23">
        <f>Data!AB18</f>
        <v>1</v>
      </c>
      <c r="I18" s="23">
        <f>'GS&lt;50 OLS Model'!$B$5</f>
        <v>541126.73317407805</v>
      </c>
      <c r="J18" s="23">
        <f ca="1">'GS&lt;50 OLS Model'!$B$6*D18</f>
        <v>185802.40049898511</v>
      </c>
      <c r="K18" s="23">
        <f ca="1">'GS&lt;50 OLS Model'!$B$7*E18</f>
        <v>24788.21846523181</v>
      </c>
      <c r="L18" s="23">
        <f>'GS&lt;50 OLS Model'!$B$8*F18</f>
        <v>773002.651580818</v>
      </c>
      <c r="M18" s="23">
        <f>'GS&lt;50 OLS Model'!$B$9*G18</f>
        <v>-121295.386574848</v>
      </c>
      <c r="N18" s="23">
        <f t="shared" ca="1" si="0"/>
        <v>1403424.6171442647</v>
      </c>
    </row>
    <row r="19" spans="1:14" x14ac:dyDescent="0.25">
      <c r="A19" s="18">
        <f>Data!A19</f>
        <v>39965</v>
      </c>
      <c r="B19" s="27">
        <f>Data!B19</f>
        <v>2009</v>
      </c>
      <c r="C19" s="5">
        <f>Data!G19</f>
        <v>1605186</v>
      </c>
      <c r="D19" s="23">
        <f t="shared" ref="D19:E19" ca="1" si="5">D7</f>
        <v>100.25000000000001</v>
      </c>
      <c r="E19" s="23">
        <f t="shared" ca="1" si="5"/>
        <v>18.03</v>
      </c>
      <c r="F19" s="23">
        <f>Data!X19</f>
        <v>22</v>
      </c>
      <c r="G19" s="23">
        <f>Data!AB19</f>
        <v>0</v>
      </c>
      <c r="I19" s="23">
        <f>'GS&lt;50 OLS Model'!$B$5</f>
        <v>541126.73317407805</v>
      </c>
      <c r="J19" s="23">
        <f ca="1">'GS&lt;50 OLS Model'!$B$6*D19</f>
        <v>74548.509765561757</v>
      </c>
      <c r="K19" s="23">
        <f ca="1">'GS&lt;50 OLS Model'!$B$7*E19</f>
        <v>56217.808670204977</v>
      </c>
      <c r="L19" s="23">
        <f>'GS&lt;50 OLS Model'!$B$8*F19</f>
        <v>850302.91673889989</v>
      </c>
      <c r="M19" s="23">
        <f>'GS&lt;50 OLS Model'!$B$9*G19</f>
        <v>0</v>
      </c>
      <c r="N19" s="23">
        <f t="shared" ca="1" si="0"/>
        <v>1522195.9683487448</v>
      </c>
    </row>
    <row r="20" spans="1:14" x14ac:dyDescent="0.25">
      <c r="A20" s="18">
        <f>Data!A20</f>
        <v>39995</v>
      </c>
      <c r="B20" s="27">
        <f>Data!B20</f>
        <v>2009</v>
      </c>
      <c r="C20" s="5">
        <f>Data!G20</f>
        <v>1396233</v>
      </c>
      <c r="D20" s="23">
        <f t="shared" ref="D20:E20" ca="1" si="6">D8</f>
        <v>49.4</v>
      </c>
      <c r="E20" s="23">
        <f t="shared" ca="1" si="6"/>
        <v>38.42</v>
      </c>
      <c r="F20" s="23">
        <f>Data!X20</f>
        <v>22</v>
      </c>
      <c r="G20" s="23">
        <f>Data!AB20</f>
        <v>0</v>
      </c>
      <c r="I20" s="23">
        <f>'GS&lt;50 OLS Model'!$B$5</f>
        <v>541126.73317407805</v>
      </c>
      <c r="J20" s="23">
        <f ca="1">'GS&lt;50 OLS Model'!$B$6*D20</f>
        <v>36735.126009164589</v>
      </c>
      <c r="K20" s="23">
        <f ca="1">'GS&lt;50 OLS Model'!$B$7*E20</f>
        <v>119794.13250744731</v>
      </c>
      <c r="L20" s="23">
        <f>'GS&lt;50 OLS Model'!$B$8*F20</f>
        <v>850302.91673889989</v>
      </c>
      <c r="M20" s="23">
        <f>'GS&lt;50 OLS Model'!$B$9*G20</f>
        <v>0</v>
      </c>
      <c r="N20" s="23">
        <f t="shared" ca="1" si="0"/>
        <v>1547958.9084295898</v>
      </c>
    </row>
    <row r="21" spans="1:14" x14ac:dyDescent="0.25">
      <c r="A21" s="18">
        <f>Data!A21</f>
        <v>40026</v>
      </c>
      <c r="B21" s="27">
        <f>Data!B21</f>
        <v>2009</v>
      </c>
      <c r="C21" s="5">
        <f>Data!G21</f>
        <v>1435384</v>
      </c>
      <c r="D21" s="23">
        <f t="shared" ref="D21:E21" ca="1" si="7">D9</f>
        <v>76.259999999999991</v>
      </c>
      <c r="E21" s="23">
        <f t="shared" ca="1" si="7"/>
        <v>24.46</v>
      </c>
      <c r="F21" s="23">
        <f>Data!X21</f>
        <v>20</v>
      </c>
      <c r="G21" s="23">
        <f>Data!AB21</f>
        <v>0</v>
      </c>
      <c r="I21" s="23">
        <f>'GS&lt;50 OLS Model'!$B$5</f>
        <v>541126.73317407805</v>
      </c>
      <c r="J21" s="23">
        <f ca="1">'GS&lt;50 OLS Model'!$B$6*D21</f>
        <v>56708.921244107114</v>
      </c>
      <c r="K21" s="23">
        <f ca="1">'GS&lt;50 OLS Model'!$B$7*E21</f>
        <v>76266.644485480516</v>
      </c>
      <c r="L21" s="23">
        <f>'GS&lt;50 OLS Model'!$B$8*F21</f>
        <v>773002.651580818</v>
      </c>
      <c r="M21" s="23">
        <f>'GS&lt;50 OLS Model'!$B$9*G21</f>
        <v>0</v>
      </c>
      <c r="N21" s="23">
        <f t="shared" ca="1" si="0"/>
        <v>1447104.9504844835</v>
      </c>
    </row>
    <row r="22" spans="1:14" x14ac:dyDescent="0.25">
      <c r="A22" s="18">
        <f>Data!A22</f>
        <v>40057</v>
      </c>
      <c r="B22" s="27">
        <f>Data!B22</f>
        <v>2009</v>
      </c>
      <c r="C22" s="5">
        <f>Data!G22</f>
        <v>1528854</v>
      </c>
      <c r="D22" s="23">
        <f t="shared" ref="D22:E22" ca="1" si="8">D10</f>
        <v>191.69000000000003</v>
      </c>
      <c r="E22" s="23">
        <f t="shared" ca="1" si="8"/>
        <v>6.8900000000000006</v>
      </c>
      <c r="F22" s="23">
        <f>Data!X22</f>
        <v>21</v>
      </c>
      <c r="G22" s="23">
        <f>Data!AB22</f>
        <v>1</v>
      </c>
      <c r="I22" s="23">
        <f>'GS&lt;50 OLS Model'!$B$5</f>
        <v>541126.73317407805</v>
      </c>
      <c r="J22" s="23">
        <f ca="1">'GS&lt;50 OLS Model'!$B$6*D22</f>
        <v>142545.67418414497</v>
      </c>
      <c r="K22" s="23">
        <f ca="1">'GS&lt;50 OLS Model'!$B$7*E22</f>
        <v>21483.122669867571</v>
      </c>
      <c r="L22" s="23">
        <f>'GS&lt;50 OLS Model'!$B$8*F22</f>
        <v>811652.78415985894</v>
      </c>
      <c r="M22" s="23">
        <f>'GS&lt;50 OLS Model'!$B$9*G22</f>
        <v>-121295.386574848</v>
      </c>
      <c r="N22" s="23">
        <f t="shared" ca="1" si="0"/>
        <v>1395512.9276131014</v>
      </c>
    </row>
    <row r="23" spans="1:14" x14ac:dyDescent="0.25">
      <c r="A23" s="18">
        <f>Data!A23</f>
        <v>40087</v>
      </c>
      <c r="B23" s="27">
        <f>Data!B23</f>
        <v>2009</v>
      </c>
      <c r="C23" s="5">
        <f>Data!G23</f>
        <v>1493617</v>
      </c>
      <c r="D23" s="23">
        <f t="shared" ref="D23:E23" ca="1" si="9">D11</f>
        <v>404.82</v>
      </c>
      <c r="E23" s="23">
        <f t="shared" ca="1" si="9"/>
        <v>0.67999999999999994</v>
      </c>
      <c r="F23" s="23">
        <f>Data!X23</f>
        <v>21</v>
      </c>
      <c r="G23" s="23">
        <f>Data!AB23</f>
        <v>1</v>
      </c>
      <c r="I23" s="23">
        <f>'GS&lt;50 OLS Model'!$B$5</f>
        <v>541126.73317407805</v>
      </c>
      <c r="J23" s="23">
        <f ca="1">'GS&lt;50 OLS Model'!$B$6*D23</f>
        <v>301034.69050668034</v>
      </c>
      <c r="K23" s="23">
        <f ca="1">'GS&lt;50 OLS Model'!$B$7*E23</f>
        <v>2120.2501328751737</v>
      </c>
      <c r="L23" s="23">
        <f>'GS&lt;50 OLS Model'!$B$8*F23</f>
        <v>811652.78415985894</v>
      </c>
      <c r="M23" s="23">
        <f>'GS&lt;50 OLS Model'!$B$9*G23</f>
        <v>-121295.386574848</v>
      </c>
      <c r="N23" s="23">
        <f t="shared" ca="1" si="0"/>
        <v>1534639.0713986442</v>
      </c>
    </row>
    <row r="24" spans="1:14" x14ac:dyDescent="0.25">
      <c r="A24" s="18">
        <f>Data!A24</f>
        <v>40118</v>
      </c>
      <c r="B24" s="27">
        <f>Data!B24</f>
        <v>2009</v>
      </c>
      <c r="C24" s="5">
        <f>Data!G24</f>
        <v>1706614</v>
      </c>
      <c r="D24" s="23">
        <f t="shared" ref="D24:E24" ca="1" si="10">D12</f>
        <v>606.39999999999986</v>
      </c>
      <c r="E24" s="23">
        <f t="shared" ca="1" si="10"/>
        <v>0</v>
      </c>
      <c r="F24" s="23">
        <f>Data!X24</f>
        <v>21</v>
      </c>
      <c r="G24" s="23">
        <f>Data!AB24</f>
        <v>1</v>
      </c>
      <c r="I24" s="23">
        <f>'GS&lt;50 OLS Model'!$B$5</f>
        <v>541126.73317407805</v>
      </c>
      <c r="J24" s="23">
        <f ca="1">'GS&lt;50 OLS Model'!$B$6*D24</f>
        <v>450934.82615298388</v>
      </c>
      <c r="K24" s="23">
        <f ca="1">'GS&lt;50 OLS Model'!$B$7*E24</f>
        <v>0</v>
      </c>
      <c r="L24" s="23">
        <f>'GS&lt;50 OLS Model'!$B$8*F24</f>
        <v>811652.78415985894</v>
      </c>
      <c r="M24" s="23">
        <f>'GS&lt;50 OLS Model'!$B$9*G24</f>
        <v>-121295.386574848</v>
      </c>
      <c r="N24" s="23">
        <f t="shared" ca="1" si="0"/>
        <v>1682418.9569120728</v>
      </c>
    </row>
    <row r="25" spans="1:14" x14ac:dyDescent="0.25">
      <c r="A25" s="18">
        <f>Data!A25</f>
        <v>40148</v>
      </c>
      <c r="B25" s="27">
        <f>Data!B25</f>
        <v>2009</v>
      </c>
      <c r="C25" s="5">
        <f>Data!G25</f>
        <v>2088569</v>
      </c>
      <c r="D25" s="23">
        <f t="shared" ref="D25:E25" ca="1" si="11">D13</f>
        <v>897.8599999999999</v>
      </c>
      <c r="E25" s="23">
        <f t="shared" ca="1" si="11"/>
        <v>0</v>
      </c>
      <c r="F25" s="23">
        <f>Data!X25</f>
        <v>21</v>
      </c>
      <c r="G25" s="23">
        <f>Data!AB25</f>
        <v>0</v>
      </c>
      <c r="I25" s="23">
        <f>'GS&lt;50 OLS Model'!$B$5</f>
        <v>541126.73317407805</v>
      </c>
      <c r="J25" s="23">
        <f ca="1">'GS&lt;50 OLS Model'!$B$6*D25</f>
        <v>667672.06960705493</v>
      </c>
      <c r="K25" s="23">
        <f ca="1">'GS&lt;50 OLS Model'!$B$7*E25</f>
        <v>0</v>
      </c>
      <c r="L25" s="23">
        <f>'GS&lt;50 OLS Model'!$B$8*F25</f>
        <v>811652.78415985894</v>
      </c>
      <c r="M25" s="23">
        <f>'GS&lt;50 OLS Model'!$B$9*G25</f>
        <v>0</v>
      </c>
      <c r="N25" s="23">
        <f t="shared" ca="1" si="0"/>
        <v>2020451.5869409919</v>
      </c>
    </row>
    <row r="26" spans="1:14" x14ac:dyDescent="0.25">
      <c r="A26" s="18">
        <f>Data!A26</f>
        <v>40179</v>
      </c>
      <c r="B26" s="27">
        <f>Data!B26</f>
        <v>2010</v>
      </c>
      <c r="C26" s="5">
        <f>Data!G26</f>
        <v>2098508</v>
      </c>
      <c r="D26" s="23">
        <f t="shared" ref="D26:E26" ca="1" si="12">D14</f>
        <v>1035.1799999999998</v>
      </c>
      <c r="E26" s="23">
        <f t="shared" ca="1" si="12"/>
        <v>0</v>
      </c>
      <c r="F26" s="23">
        <f>Data!X26</f>
        <v>20</v>
      </c>
      <c r="G26" s="23">
        <f>Data!AB26</f>
        <v>0</v>
      </c>
      <c r="I26" s="23">
        <f>'GS&lt;50 OLS Model'!$B$5</f>
        <v>541126.73317407805</v>
      </c>
      <c r="J26" s="23">
        <f ca="1">'GS&lt;50 OLS Model'!$B$6*D26</f>
        <v>769786.79640014155</v>
      </c>
      <c r="K26" s="23">
        <f ca="1">'GS&lt;50 OLS Model'!$B$7*E26</f>
        <v>0</v>
      </c>
      <c r="L26" s="23">
        <f>'GS&lt;50 OLS Model'!$B$8*F26</f>
        <v>773002.651580818</v>
      </c>
      <c r="M26" s="23">
        <f>'GS&lt;50 OLS Model'!$B$9*G26</f>
        <v>0</v>
      </c>
      <c r="N26" s="23">
        <f t="shared" ca="1" si="0"/>
        <v>2083916.1811550376</v>
      </c>
    </row>
    <row r="27" spans="1:14" x14ac:dyDescent="0.25">
      <c r="A27" s="18">
        <f>Data!A27</f>
        <v>40210</v>
      </c>
      <c r="B27" s="27">
        <f>Data!B27</f>
        <v>2010</v>
      </c>
      <c r="C27" s="5">
        <f>Data!G27</f>
        <v>1845463</v>
      </c>
      <c r="D27" s="23">
        <f t="shared" ref="D27:E27" ca="1" si="13">D15</f>
        <v>937.08000000000015</v>
      </c>
      <c r="E27" s="23">
        <f t="shared" ca="1" si="13"/>
        <v>0</v>
      </c>
      <c r="F27" s="23">
        <f>Data!X27</f>
        <v>19</v>
      </c>
      <c r="G27" s="23">
        <f>Data!AB27</f>
        <v>0</v>
      </c>
      <c r="I27" s="23">
        <f>'GS&lt;50 OLS Model'!$B$5</f>
        <v>541126.73317407805</v>
      </c>
      <c r="J27" s="23">
        <f ca="1">'GS&lt;50 OLS Model'!$B$6*D27</f>
        <v>696837.08260461455</v>
      </c>
      <c r="K27" s="23">
        <f ca="1">'GS&lt;50 OLS Model'!$B$7*E27</f>
        <v>0</v>
      </c>
      <c r="L27" s="23">
        <f>'GS&lt;50 OLS Model'!$B$8*F27</f>
        <v>734352.51900177717</v>
      </c>
      <c r="M27" s="23">
        <f>'GS&lt;50 OLS Model'!$B$9*G27</f>
        <v>0</v>
      </c>
      <c r="N27" s="23">
        <f t="shared" ca="1" si="0"/>
        <v>1972316.33478047</v>
      </c>
    </row>
    <row r="28" spans="1:14" x14ac:dyDescent="0.25">
      <c r="A28" s="18">
        <f>Data!A28</f>
        <v>40238</v>
      </c>
      <c r="B28" s="27">
        <f>Data!B28</f>
        <v>2010</v>
      </c>
      <c r="C28" s="5">
        <f>Data!G28</f>
        <v>1795934</v>
      </c>
      <c r="D28" s="23">
        <f t="shared" ref="D28:E28" ca="1" si="14">D16</f>
        <v>773.1400000000001</v>
      </c>
      <c r="E28" s="23">
        <f t="shared" ca="1" si="14"/>
        <v>0.13999999999999999</v>
      </c>
      <c r="F28" s="23">
        <f>Data!X28</f>
        <v>23</v>
      </c>
      <c r="G28" s="23">
        <f>Data!AB28</f>
        <v>1</v>
      </c>
      <c r="I28" s="23">
        <f>'GS&lt;50 OLS Model'!$B$5</f>
        <v>541126.73317407805</v>
      </c>
      <c r="J28" s="23">
        <f ca="1">'GS&lt;50 OLS Model'!$B$6*D28</f>
        <v>574927.03082440316</v>
      </c>
      <c r="K28" s="23">
        <f ca="1">'GS&lt;50 OLS Model'!$B$7*E28</f>
        <v>436.52208618018278</v>
      </c>
      <c r="L28" s="23">
        <f>'GS&lt;50 OLS Model'!$B$8*F28</f>
        <v>888953.04931794072</v>
      </c>
      <c r="M28" s="23">
        <f>'GS&lt;50 OLS Model'!$B$9*G28</f>
        <v>-121295.386574848</v>
      </c>
      <c r="N28" s="23">
        <f t="shared" ca="1" si="0"/>
        <v>1884147.9488277542</v>
      </c>
    </row>
    <row r="29" spans="1:14" x14ac:dyDescent="0.25">
      <c r="A29" s="18">
        <f>Data!A29</f>
        <v>40269</v>
      </c>
      <c r="B29" s="27">
        <f>Data!B29</f>
        <v>2010</v>
      </c>
      <c r="C29" s="5">
        <f>Data!G29</f>
        <v>1478944</v>
      </c>
      <c r="D29" s="23">
        <f t="shared" ref="D29:E29" ca="1" si="15">D17</f>
        <v>490.03999999999996</v>
      </c>
      <c r="E29" s="23">
        <f t="shared" ca="1" si="15"/>
        <v>0.16</v>
      </c>
      <c r="F29" s="23">
        <f>Data!X29</f>
        <v>20</v>
      </c>
      <c r="G29" s="23">
        <f>Data!AB29</f>
        <v>1</v>
      </c>
      <c r="I29" s="23">
        <f>'GS&lt;50 OLS Model'!$B$5</f>
        <v>541126.73317407805</v>
      </c>
      <c r="J29" s="23">
        <f ca="1">'GS&lt;50 OLS Model'!$B$6*D29</f>
        <v>364406.5010026521</v>
      </c>
      <c r="K29" s="23">
        <f ca="1">'GS&lt;50 OLS Model'!$B$7*E29</f>
        <v>498.88238420592324</v>
      </c>
      <c r="L29" s="23">
        <f>'GS&lt;50 OLS Model'!$B$8*F29</f>
        <v>773002.651580818</v>
      </c>
      <c r="M29" s="23">
        <f>'GS&lt;50 OLS Model'!$B$9*G29</f>
        <v>-121295.386574848</v>
      </c>
      <c r="N29" s="23">
        <f t="shared" ca="1" si="0"/>
        <v>1557739.3815669059</v>
      </c>
    </row>
    <row r="30" spans="1:14" x14ac:dyDescent="0.25">
      <c r="A30" s="18">
        <f>Data!A30</f>
        <v>40299</v>
      </c>
      <c r="B30" s="27">
        <f>Data!B30</f>
        <v>2010</v>
      </c>
      <c r="C30" s="5">
        <f>Data!G30</f>
        <v>1376610</v>
      </c>
      <c r="D30" s="23">
        <f t="shared" ref="D30:E30" ca="1" si="16">D18</f>
        <v>249.85999999999999</v>
      </c>
      <c r="E30" s="23">
        <f t="shared" ca="1" si="16"/>
        <v>7.95</v>
      </c>
      <c r="F30" s="23">
        <f>Data!X30</f>
        <v>20</v>
      </c>
      <c r="G30" s="23">
        <f>Data!AB30</f>
        <v>1</v>
      </c>
      <c r="I30" s="23">
        <f>'GS&lt;50 OLS Model'!$B$5</f>
        <v>541126.73317407805</v>
      </c>
      <c r="J30" s="23">
        <f ca="1">'GS&lt;50 OLS Model'!$B$6*D30</f>
        <v>185802.40049898511</v>
      </c>
      <c r="K30" s="23">
        <f ca="1">'GS&lt;50 OLS Model'!$B$7*E30</f>
        <v>24788.21846523181</v>
      </c>
      <c r="L30" s="23">
        <f>'GS&lt;50 OLS Model'!$B$8*F30</f>
        <v>773002.651580818</v>
      </c>
      <c r="M30" s="23">
        <f>'GS&lt;50 OLS Model'!$B$9*G30</f>
        <v>-121295.386574848</v>
      </c>
      <c r="N30" s="23">
        <f t="shared" ca="1" si="0"/>
        <v>1403424.6171442647</v>
      </c>
    </row>
    <row r="31" spans="1:14" x14ac:dyDescent="0.25">
      <c r="A31" s="18">
        <f>Data!A31</f>
        <v>40330</v>
      </c>
      <c r="B31" s="27">
        <f>Data!B31</f>
        <v>2010</v>
      </c>
      <c r="C31" s="5">
        <f>Data!G31</f>
        <v>1431703</v>
      </c>
      <c r="D31" s="23">
        <f t="shared" ref="D31:E31" ca="1" si="17">D19</f>
        <v>100.25000000000001</v>
      </c>
      <c r="E31" s="23">
        <f t="shared" ca="1" si="17"/>
        <v>18.03</v>
      </c>
      <c r="F31" s="23">
        <f>Data!X31</f>
        <v>22</v>
      </c>
      <c r="G31" s="23">
        <f>Data!AB31</f>
        <v>0</v>
      </c>
      <c r="I31" s="23">
        <f>'GS&lt;50 OLS Model'!$B$5</f>
        <v>541126.73317407805</v>
      </c>
      <c r="J31" s="23">
        <f ca="1">'GS&lt;50 OLS Model'!$B$6*D31</f>
        <v>74548.509765561757</v>
      </c>
      <c r="K31" s="23">
        <f ca="1">'GS&lt;50 OLS Model'!$B$7*E31</f>
        <v>56217.808670204977</v>
      </c>
      <c r="L31" s="23">
        <f>'GS&lt;50 OLS Model'!$B$8*F31</f>
        <v>850302.91673889989</v>
      </c>
      <c r="M31" s="23">
        <f>'GS&lt;50 OLS Model'!$B$9*G31</f>
        <v>0</v>
      </c>
      <c r="N31" s="23">
        <f t="shared" ca="1" si="0"/>
        <v>1522195.9683487448</v>
      </c>
    </row>
    <row r="32" spans="1:14" x14ac:dyDescent="0.25">
      <c r="A32" s="18">
        <f>Data!A32</f>
        <v>40360</v>
      </c>
      <c r="B32" s="27">
        <f>Data!B32</f>
        <v>2010</v>
      </c>
      <c r="C32" s="5">
        <f>Data!G32</f>
        <v>1582955.7142857143</v>
      </c>
      <c r="D32" s="23">
        <f t="shared" ref="D32:E32" ca="1" si="18">D20</f>
        <v>49.4</v>
      </c>
      <c r="E32" s="23">
        <f t="shared" ca="1" si="18"/>
        <v>38.42</v>
      </c>
      <c r="F32" s="23">
        <f>Data!X32</f>
        <v>21</v>
      </c>
      <c r="G32" s="23">
        <f>Data!AB32</f>
        <v>0</v>
      </c>
      <c r="I32" s="23">
        <f>'GS&lt;50 OLS Model'!$B$5</f>
        <v>541126.73317407805</v>
      </c>
      <c r="J32" s="23">
        <f ca="1">'GS&lt;50 OLS Model'!$B$6*D32</f>
        <v>36735.126009164589</v>
      </c>
      <c r="K32" s="23">
        <f ca="1">'GS&lt;50 OLS Model'!$B$7*E32</f>
        <v>119794.13250744731</v>
      </c>
      <c r="L32" s="23">
        <f>'GS&lt;50 OLS Model'!$B$8*F32</f>
        <v>811652.78415985894</v>
      </c>
      <c r="M32" s="23">
        <f>'GS&lt;50 OLS Model'!$B$9*G32</f>
        <v>0</v>
      </c>
      <c r="N32" s="23">
        <f t="shared" ca="1" si="0"/>
        <v>1509308.7758505489</v>
      </c>
    </row>
    <row r="33" spans="1:14" x14ac:dyDescent="0.25">
      <c r="A33" s="18">
        <f>Data!A33</f>
        <v>40391</v>
      </c>
      <c r="B33" s="27">
        <f>Data!B33</f>
        <v>2010</v>
      </c>
      <c r="C33" s="5">
        <f>Data!G33</f>
        <v>1534032</v>
      </c>
      <c r="D33" s="23">
        <f t="shared" ref="D33:E33" ca="1" si="19">D21</f>
        <v>76.259999999999991</v>
      </c>
      <c r="E33" s="23">
        <f t="shared" ca="1" si="19"/>
        <v>24.46</v>
      </c>
      <c r="F33" s="23">
        <f>Data!X33</f>
        <v>21</v>
      </c>
      <c r="G33" s="23">
        <f>Data!AB33</f>
        <v>0</v>
      </c>
      <c r="I33" s="23">
        <f>'GS&lt;50 OLS Model'!$B$5</f>
        <v>541126.73317407805</v>
      </c>
      <c r="J33" s="23">
        <f ca="1">'GS&lt;50 OLS Model'!$B$6*D33</f>
        <v>56708.921244107114</v>
      </c>
      <c r="K33" s="23">
        <f ca="1">'GS&lt;50 OLS Model'!$B$7*E33</f>
        <v>76266.644485480516</v>
      </c>
      <c r="L33" s="23">
        <f>'GS&lt;50 OLS Model'!$B$8*F33</f>
        <v>811652.78415985894</v>
      </c>
      <c r="M33" s="23">
        <f>'GS&lt;50 OLS Model'!$B$9*G33</f>
        <v>0</v>
      </c>
      <c r="N33" s="23">
        <f t="shared" ca="1" si="0"/>
        <v>1485755.0830635247</v>
      </c>
    </row>
    <row r="34" spans="1:14" x14ac:dyDescent="0.25">
      <c r="A34" s="18">
        <f>Data!A34</f>
        <v>40422</v>
      </c>
      <c r="B34" s="27">
        <f>Data!B34</f>
        <v>2010</v>
      </c>
      <c r="C34" s="5">
        <f>Data!G34</f>
        <v>1346082</v>
      </c>
      <c r="D34" s="23">
        <f t="shared" ref="D34:E34" ca="1" si="20">D22</f>
        <v>191.69000000000003</v>
      </c>
      <c r="E34" s="23">
        <f t="shared" ca="1" si="20"/>
        <v>6.8900000000000006</v>
      </c>
      <c r="F34" s="23">
        <f>Data!X34</f>
        <v>21</v>
      </c>
      <c r="G34" s="23">
        <f>Data!AB34</f>
        <v>1</v>
      </c>
      <c r="I34" s="23">
        <f>'GS&lt;50 OLS Model'!$B$5</f>
        <v>541126.73317407805</v>
      </c>
      <c r="J34" s="23">
        <f ca="1">'GS&lt;50 OLS Model'!$B$6*D34</f>
        <v>142545.67418414497</v>
      </c>
      <c r="K34" s="23">
        <f ca="1">'GS&lt;50 OLS Model'!$B$7*E34</f>
        <v>21483.122669867571</v>
      </c>
      <c r="L34" s="23">
        <f>'GS&lt;50 OLS Model'!$B$8*F34</f>
        <v>811652.78415985894</v>
      </c>
      <c r="M34" s="23">
        <f>'GS&lt;50 OLS Model'!$B$9*G34</f>
        <v>-121295.386574848</v>
      </c>
      <c r="N34" s="23">
        <f t="shared" ref="N34:N65" ca="1" si="21">SUM(I34:M34)</f>
        <v>1395512.9276131014</v>
      </c>
    </row>
    <row r="35" spans="1:14" x14ac:dyDescent="0.25">
      <c r="A35" s="18">
        <f>Data!A35</f>
        <v>40452</v>
      </c>
      <c r="B35" s="27">
        <f>Data!B35</f>
        <v>2010</v>
      </c>
      <c r="C35" s="5">
        <f>Data!G35</f>
        <v>1572694</v>
      </c>
      <c r="D35" s="23">
        <f t="shared" ref="D35:E35" ca="1" si="22">D23</f>
        <v>404.82</v>
      </c>
      <c r="E35" s="23">
        <f t="shared" ca="1" si="22"/>
        <v>0.67999999999999994</v>
      </c>
      <c r="F35" s="23">
        <f>Data!X35</f>
        <v>20</v>
      </c>
      <c r="G35" s="23">
        <f>Data!AB35</f>
        <v>1</v>
      </c>
      <c r="I35" s="23">
        <f>'GS&lt;50 OLS Model'!$B$5</f>
        <v>541126.73317407805</v>
      </c>
      <c r="J35" s="23">
        <f ca="1">'GS&lt;50 OLS Model'!$B$6*D35</f>
        <v>301034.69050668034</v>
      </c>
      <c r="K35" s="23">
        <f ca="1">'GS&lt;50 OLS Model'!$B$7*E35</f>
        <v>2120.2501328751737</v>
      </c>
      <c r="L35" s="23">
        <f>'GS&lt;50 OLS Model'!$B$8*F35</f>
        <v>773002.651580818</v>
      </c>
      <c r="M35" s="23">
        <f>'GS&lt;50 OLS Model'!$B$9*G35</f>
        <v>-121295.386574848</v>
      </c>
      <c r="N35" s="23">
        <f t="shared" ca="1" si="21"/>
        <v>1495988.9388196035</v>
      </c>
    </row>
    <row r="36" spans="1:14" x14ac:dyDescent="0.25">
      <c r="A36" s="18">
        <f>Data!A36</f>
        <v>40483</v>
      </c>
      <c r="B36" s="27">
        <f>Data!B36</f>
        <v>2010</v>
      </c>
      <c r="C36" s="5">
        <f>Data!G36</f>
        <v>1665869</v>
      </c>
      <c r="D36" s="23">
        <f t="shared" ref="D36:E36" ca="1" si="23">D24</f>
        <v>606.39999999999986</v>
      </c>
      <c r="E36" s="23">
        <f t="shared" ca="1" si="23"/>
        <v>0</v>
      </c>
      <c r="F36" s="23">
        <f>Data!X36</f>
        <v>22</v>
      </c>
      <c r="G36" s="23">
        <f>Data!AB36</f>
        <v>1</v>
      </c>
      <c r="I36" s="23">
        <f>'GS&lt;50 OLS Model'!$B$5</f>
        <v>541126.73317407805</v>
      </c>
      <c r="J36" s="23">
        <f ca="1">'GS&lt;50 OLS Model'!$B$6*D36</f>
        <v>450934.82615298388</v>
      </c>
      <c r="K36" s="23">
        <f ca="1">'GS&lt;50 OLS Model'!$B$7*E36</f>
        <v>0</v>
      </c>
      <c r="L36" s="23">
        <f>'GS&lt;50 OLS Model'!$B$8*F36</f>
        <v>850302.91673889989</v>
      </c>
      <c r="M36" s="23">
        <f>'GS&lt;50 OLS Model'!$B$9*G36</f>
        <v>-121295.386574848</v>
      </c>
      <c r="N36" s="23">
        <f t="shared" ca="1" si="21"/>
        <v>1721069.0894911138</v>
      </c>
    </row>
    <row r="37" spans="1:14" x14ac:dyDescent="0.25">
      <c r="A37" s="18">
        <f>Data!A37</f>
        <v>40513</v>
      </c>
      <c r="B37" s="27">
        <f>Data!B37</f>
        <v>2010</v>
      </c>
      <c r="C37" s="5">
        <f>Data!G37</f>
        <v>2147553</v>
      </c>
      <c r="D37" s="23">
        <f t="shared" ref="D37:E37" ca="1" si="24">D25</f>
        <v>897.8599999999999</v>
      </c>
      <c r="E37" s="23">
        <f t="shared" ca="1" si="24"/>
        <v>0</v>
      </c>
      <c r="F37" s="23">
        <f>Data!X37</f>
        <v>21</v>
      </c>
      <c r="G37" s="23">
        <f>Data!AB37</f>
        <v>0</v>
      </c>
      <c r="I37" s="23">
        <f>'GS&lt;50 OLS Model'!$B$5</f>
        <v>541126.73317407805</v>
      </c>
      <c r="J37" s="23">
        <f ca="1">'GS&lt;50 OLS Model'!$B$6*D37</f>
        <v>667672.06960705493</v>
      </c>
      <c r="K37" s="23">
        <f ca="1">'GS&lt;50 OLS Model'!$B$7*E37</f>
        <v>0</v>
      </c>
      <c r="L37" s="23">
        <f>'GS&lt;50 OLS Model'!$B$8*F37</f>
        <v>811652.78415985894</v>
      </c>
      <c r="M37" s="23">
        <f>'GS&lt;50 OLS Model'!$B$9*G37</f>
        <v>0</v>
      </c>
      <c r="N37" s="23">
        <f t="shared" ca="1" si="21"/>
        <v>2020451.5869409919</v>
      </c>
    </row>
    <row r="38" spans="1:14" x14ac:dyDescent="0.25">
      <c r="A38" s="18">
        <f>Data!A38</f>
        <v>40544</v>
      </c>
      <c r="B38" s="27">
        <f>Data!B38</f>
        <v>2011</v>
      </c>
      <c r="C38" s="5">
        <f>Data!G38</f>
        <v>2096308</v>
      </c>
      <c r="D38" s="23">
        <f t="shared" ref="D38:E38" ca="1" si="25">D26</f>
        <v>1035.1799999999998</v>
      </c>
      <c r="E38" s="23">
        <f t="shared" ca="1" si="25"/>
        <v>0</v>
      </c>
      <c r="F38" s="23">
        <f>Data!X38</f>
        <v>20</v>
      </c>
      <c r="G38" s="23">
        <f>Data!AB38</f>
        <v>0</v>
      </c>
      <c r="I38" s="23">
        <f>'GS&lt;50 OLS Model'!$B$5</f>
        <v>541126.73317407805</v>
      </c>
      <c r="J38" s="23">
        <f ca="1">'GS&lt;50 OLS Model'!$B$6*D38</f>
        <v>769786.79640014155</v>
      </c>
      <c r="K38" s="23">
        <f ca="1">'GS&lt;50 OLS Model'!$B$7*E38</f>
        <v>0</v>
      </c>
      <c r="L38" s="23">
        <f>'GS&lt;50 OLS Model'!$B$8*F38</f>
        <v>773002.651580818</v>
      </c>
      <c r="M38" s="23">
        <f>'GS&lt;50 OLS Model'!$B$9*G38</f>
        <v>0</v>
      </c>
      <c r="N38" s="23">
        <f t="shared" ca="1" si="21"/>
        <v>2083916.1811550376</v>
      </c>
    </row>
    <row r="39" spans="1:14" x14ac:dyDescent="0.25">
      <c r="A39" s="18">
        <f>Data!A39</f>
        <v>40575</v>
      </c>
      <c r="B39" s="27">
        <f>Data!B39</f>
        <v>2011</v>
      </c>
      <c r="C39" s="5">
        <f>Data!G39</f>
        <v>1950929</v>
      </c>
      <c r="D39" s="23">
        <f t="shared" ref="D39:E39" ca="1" si="26">D27</f>
        <v>937.08000000000015</v>
      </c>
      <c r="E39" s="23">
        <f t="shared" ca="1" si="26"/>
        <v>0</v>
      </c>
      <c r="F39" s="23">
        <f>Data!X39</f>
        <v>19</v>
      </c>
      <c r="G39" s="23">
        <f>Data!AB39</f>
        <v>0</v>
      </c>
      <c r="I39" s="23">
        <f>'GS&lt;50 OLS Model'!$B$5</f>
        <v>541126.73317407805</v>
      </c>
      <c r="J39" s="23">
        <f ca="1">'GS&lt;50 OLS Model'!$B$6*D39</f>
        <v>696837.08260461455</v>
      </c>
      <c r="K39" s="23">
        <f ca="1">'GS&lt;50 OLS Model'!$B$7*E39</f>
        <v>0</v>
      </c>
      <c r="L39" s="23">
        <f>'GS&lt;50 OLS Model'!$B$8*F39</f>
        <v>734352.51900177717</v>
      </c>
      <c r="M39" s="23">
        <f>'GS&lt;50 OLS Model'!$B$9*G39</f>
        <v>0</v>
      </c>
      <c r="N39" s="23">
        <f t="shared" ca="1" si="21"/>
        <v>1972316.33478047</v>
      </c>
    </row>
    <row r="40" spans="1:14" x14ac:dyDescent="0.25">
      <c r="A40" s="18">
        <f>Data!A40</f>
        <v>40603</v>
      </c>
      <c r="B40" s="27">
        <f>Data!B40</f>
        <v>2011</v>
      </c>
      <c r="C40" s="5">
        <f>Data!G40</f>
        <v>2010295</v>
      </c>
      <c r="D40" s="23">
        <f t="shared" ref="D40:E40" ca="1" si="27">D28</f>
        <v>773.1400000000001</v>
      </c>
      <c r="E40" s="23">
        <f t="shared" ca="1" si="27"/>
        <v>0.13999999999999999</v>
      </c>
      <c r="F40" s="23">
        <f>Data!X40</f>
        <v>23</v>
      </c>
      <c r="G40" s="23">
        <f>Data!AB40</f>
        <v>1</v>
      </c>
      <c r="I40" s="23">
        <f>'GS&lt;50 OLS Model'!$B$5</f>
        <v>541126.73317407805</v>
      </c>
      <c r="J40" s="23">
        <f ca="1">'GS&lt;50 OLS Model'!$B$6*D40</f>
        <v>574927.03082440316</v>
      </c>
      <c r="K40" s="23">
        <f ca="1">'GS&lt;50 OLS Model'!$B$7*E40</f>
        <v>436.52208618018278</v>
      </c>
      <c r="L40" s="23">
        <f>'GS&lt;50 OLS Model'!$B$8*F40</f>
        <v>888953.04931794072</v>
      </c>
      <c r="M40" s="23">
        <f>'GS&lt;50 OLS Model'!$B$9*G40</f>
        <v>-121295.386574848</v>
      </c>
      <c r="N40" s="23">
        <f t="shared" ca="1" si="21"/>
        <v>1884147.9488277542</v>
      </c>
    </row>
    <row r="41" spans="1:14" x14ac:dyDescent="0.25">
      <c r="A41" s="18">
        <f>Data!A41</f>
        <v>40634</v>
      </c>
      <c r="B41" s="27">
        <f>Data!B41</f>
        <v>2011</v>
      </c>
      <c r="C41" s="5">
        <f>Data!G41</f>
        <v>1643730</v>
      </c>
      <c r="D41" s="23">
        <f t="shared" ref="D41:E41" ca="1" si="28">D29</f>
        <v>490.03999999999996</v>
      </c>
      <c r="E41" s="23">
        <f t="shared" ca="1" si="28"/>
        <v>0.16</v>
      </c>
      <c r="F41" s="23">
        <f>Data!X41</f>
        <v>19</v>
      </c>
      <c r="G41" s="23">
        <f>Data!AB41</f>
        <v>1</v>
      </c>
      <c r="I41" s="23">
        <f>'GS&lt;50 OLS Model'!$B$5</f>
        <v>541126.73317407805</v>
      </c>
      <c r="J41" s="23">
        <f ca="1">'GS&lt;50 OLS Model'!$B$6*D41</f>
        <v>364406.5010026521</v>
      </c>
      <c r="K41" s="23">
        <f ca="1">'GS&lt;50 OLS Model'!$B$7*E41</f>
        <v>498.88238420592324</v>
      </c>
      <c r="L41" s="23">
        <f>'GS&lt;50 OLS Model'!$B$8*F41</f>
        <v>734352.51900177717</v>
      </c>
      <c r="M41" s="23">
        <f>'GS&lt;50 OLS Model'!$B$9*G41</f>
        <v>-121295.386574848</v>
      </c>
      <c r="N41" s="23">
        <f t="shared" ca="1" si="21"/>
        <v>1519089.2489878652</v>
      </c>
    </row>
    <row r="42" spans="1:14" x14ac:dyDescent="0.25">
      <c r="A42" s="18">
        <f>Data!A42</f>
        <v>40664</v>
      </c>
      <c r="B42" s="27">
        <f>Data!B42</f>
        <v>2011</v>
      </c>
      <c r="C42" s="5">
        <f>Data!G42</f>
        <v>1438889</v>
      </c>
      <c r="D42" s="23">
        <f t="shared" ref="D42:E42" ca="1" si="29">D30</f>
        <v>249.85999999999999</v>
      </c>
      <c r="E42" s="23">
        <f t="shared" ca="1" si="29"/>
        <v>7.95</v>
      </c>
      <c r="F42" s="23">
        <f>Data!X42</f>
        <v>21</v>
      </c>
      <c r="G42" s="23">
        <f>Data!AB42</f>
        <v>1</v>
      </c>
      <c r="I42" s="23">
        <f>'GS&lt;50 OLS Model'!$B$5</f>
        <v>541126.73317407805</v>
      </c>
      <c r="J42" s="23">
        <f ca="1">'GS&lt;50 OLS Model'!$B$6*D42</f>
        <v>185802.40049898511</v>
      </c>
      <c r="K42" s="23">
        <f ca="1">'GS&lt;50 OLS Model'!$B$7*E42</f>
        <v>24788.21846523181</v>
      </c>
      <c r="L42" s="23">
        <f>'GS&lt;50 OLS Model'!$B$8*F42</f>
        <v>811652.78415985894</v>
      </c>
      <c r="M42" s="23">
        <f>'GS&lt;50 OLS Model'!$B$9*G42</f>
        <v>-121295.386574848</v>
      </c>
      <c r="N42" s="23">
        <f t="shared" ca="1" si="21"/>
        <v>1442074.7497233059</v>
      </c>
    </row>
    <row r="43" spans="1:14" x14ac:dyDescent="0.25">
      <c r="A43" s="18">
        <f>Data!A43</f>
        <v>40695</v>
      </c>
      <c r="B43" s="27">
        <f>Data!B43</f>
        <v>2011</v>
      </c>
      <c r="C43" s="5">
        <f>Data!G43</f>
        <v>1474365</v>
      </c>
      <c r="D43" s="23">
        <f t="shared" ref="D43:E43" ca="1" si="30">D31</f>
        <v>100.25000000000001</v>
      </c>
      <c r="E43" s="23">
        <f t="shared" ca="1" si="30"/>
        <v>18.03</v>
      </c>
      <c r="F43" s="23">
        <f>Data!X43</f>
        <v>22</v>
      </c>
      <c r="G43" s="23">
        <f>Data!AB43</f>
        <v>0</v>
      </c>
      <c r="I43" s="23">
        <f>'GS&lt;50 OLS Model'!$B$5</f>
        <v>541126.73317407805</v>
      </c>
      <c r="J43" s="23">
        <f ca="1">'GS&lt;50 OLS Model'!$B$6*D43</f>
        <v>74548.509765561757</v>
      </c>
      <c r="K43" s="23">
        <f ca="1">'GS&lt;50 OLS Model'!$B$7*E43</f>
        <v>56217.808670204977</v>
      </c>
      <c r="L43" s="23">
        <f>'GS&lt;50 OLS Model'!$B$8*F43</f>
        <v>850302.91673889989</v>
      </c>
      <c r="M43" s="23">
        <f>'GS&lt;50 OLS Model'!$B$9*G43</f>
        <v>0</v>
      </c>
      <c r="N43" s="23">
        <f t="shared" ca="1" si="21"/>
        <v>1522195.9683487448</v>
      </c>
    </row>
    <row r="44" spans="1:14" x14ac:dyDescent="0.25">
      <c r="A44" s="18">
        <f>Data!A44</f>
        <v>40725</v>
      </c>
      <c r="B44" s="27">
        <f>Data!B44</f>
        <v>2011</v>
      </c>
      <c r="C44" s="5">
        <f>Data!G44</f>
        <v>1504965</v>
      </c>
      <c r="D44" s="23">
        <f t="shared" ref="D44:E44" ca="1" si="31">D32</f>
        <v>49.4</v>
      </c>
      <c r="E44" s="23">
        <f t="shared" ca="1" si="31"/>
        <v>38.42</v>
      </c>
      <c r="F44" s="23">
        <f>Data!X44</f>
        <v>20</v>
      </c>
      <c r="G44" s="23">
        <f>Data!AB44</f>
        <v>0</v>
      </c>
      <c r="I44" s="23">
        <f>'GS&lt;50 OLS Model'!$B$5</f>
        <v>541126.73317407805</v>
      </c>
      <c r="J44" s="23">
        <f ca="1">'GS&lt;50 OLS Model'!$B$6*D44</f>
        <v>36735.126009164589</v>
      </c>
      <c r="K44" s="23">
        <f ca="1">'GS&lt;50 OLS Model'!$B$7*E44</f>
        <v>119794.13250744731</v>
      </c>
      <c r="L44" s="23">
        <f>'GS&lt;50 OLS Model'!$B$8*F44</f>
        <v>773002.651580818</v>
      </c>
      <c r="M44" s="23">
        <f>'GS&lt;50 OLS Model'!$B$9*G44</f>
        <v>0</v>
      </c>
      <c r="N44" s="23">
        <f t="shared" ca="1" si="21"/>
        <v>1470658.6432715079</v>
      </c>
    </row>
    <row r="45" spans="1:14" x14ac:dyDescent="0.25">
      <c r="A45" s="18">
        <f>Data!A45</f>
        <v>40756</v>
      </c>
      <c r="B45" s="27">
        <f>Data!B45</f>
        <v>2011</v>
      </c>
      <c r="C45" s="5">
        <f>Data!G45</f>
        <v>1455877</v>
      </c>
      <c r="D45" s="23">
        <f t="shared" ref="D45:E45" ca="1" si="32">D33</f>
        <v>76.259999999999991</v>
      </c>
      <c r="E45" s="23">
        <f t="shared" ca="1" si="32"/>
        <v>24.46</v>
      </c>
      <c r="F45" s="23">
        <f>Data!X45</f>
        <v>22</v>
      </c>
      <c r="G45" s="23">
        <f>Data!AB45</f>
        <v>0</v>
      </c>
      <c r="I45" s="23">
        <f>'GS&lt;50 OLS Model'!$B$5</f>
        <v>541126.73317407805</v>
      </c>
      <c r="J45" s="23">
        <f ca="1">'GS&lt;50 OLS Model'!$B$6*D45</f>
        <v>56708.921244107114</v>
      </c>
      <c r="K45" s="23">
        <f ca="1">'GS&lt;50 OLS Model'!$B$7*E45</f>
        <v>76266.644485480516</v>
      </c>
      <c r="L45" s="23">
        <f>'GS&lt;50 OLS Model'!$B$8*F45</f>
        <v>850302.91673889989</v>
      </c>
      <c r="M45" s="23">
        <f>'GS&lt;50 OLS Model'!$B$9*G45</f>
        <v>0</v>
      </c>
      <c r="N45" s="23">
        <f t="shared" ca="1" si="21"/>
        <v>1524405.2156425654</v>
      </c>
    </row>
    <row r="46" spans="1:14" x14ac:dyDescent="0.25">
      <c r="A46" s="18">
        <f>Data!A46</f>
        <v>40787</v>
      </c>
      <c r="B46" s="27">
        <f>Data!B46</f>
        <v>2011</v>
      </c>
      <c r="C46" s="5">
        <f>Data!G46</f>
        <v>1183224</v>
      </c>
      <c r="D46" s="23">
        <f t="shared" ref="D46:E46" ca="1" si="33">D34</f>
        <v>191.69000000000003</v>
      </c>
      <c r="E46" s="23">
        <f t="shared" ca="1" si="33"/>
        <v>6.8900000000000006</v>
      </c>
      <c r="F46" s="23">
        <f>Data!X46</f>
        <v>21</v>
      </c>
      <c r="G46" s="23">
        <f>Data!AB46</f>
        <v>1</v>
      </c>
      <c r="I46" s="23">
        <f>'GS&lt;50 OLS Model'!$B$5</f>
        <v>541126.73317407805</v>
      </c>
      <c r="J46" s="23">
        <f ca="1">'GS&lt;50 OLS Model'!$B$6*D46</f>
        <v>142545.67418414497</v>
      </c>
      <c r="K46" s="23">
        <f ca="1">'GS&lt;50 OLS Model'!$B$7*E46</f>
        <v>21483.122669867571</v>
      </c>
      <c r="L46" s="23">
        <f>'GS&lt;50 OLS Model'!$B$8*F46</f>
        <v>811652.78415985894</v>
      </c>
      <c r="M46" s="23">
        <f>'GS&lt;50 OLS Model'!$B$9*G46</f>
        <v>-121295.386574848</v>
      </c>
      <c r="N46" s="23">
        <f t="shared" ca="1" si="21"/>
        <v>1395512.9276131014</v>
      </c>
    </row>
    <row r="47" spans="1:14" x14ac:dyDescent="0.25">
      <c r="A47" s="18">
        <f>Data!A47</f>
        <v>40817</v>
      </c>
      <c r="B47" s="27">
        <f>Data!B47</f>
        <v>2011</v>
      </c>
      <c r="C47" s="5">
        <f>Data!G47</f>
        <v>1481297</v>
      </c>
      <c r="D47" s="23">
        <f t="shared" ref="D47:E47" ca="1" si="34">D35</f>
        <v>404.82</v>
      </c>
      <c r="E47" s="23">
        <f t="shared" ca="1" si="34"/>
        <v>0.67999999999999994</v>
      </c>
      <c r="F47" s="23">
        <f>Data!X47</f>
        <v>20</v>
      </c>
      <c r="G47" s="23">
        <f>Data!AB47</f>
        <v>1</v>
      </c>
      <c r="I47" s="23">
        <f>'GS&lt;50 OLS Model'!$B$5</f>
        <v>541126.73317407805</v>
      </c>
      <c r="J47" s="23">
        <f ca="1">'GS&lt;50 OLS Model'!$B$6*D47</f>
        <v>301034.69050668034</v>
      </c>
      <c r="K47" s="23">
        <f ca="1">'GS&lt;50 OLS Model'!$B$7*E47</f>
        <v>2120.2501328751737</v>
      </c>
      <c r="L47" s="23">
        <f>'GS&lt;50 OLS Model'!$B$8*F47</f>
        <v>773002.651580818</v>
      </c>
      <c r="M47" s="23">
        <f>'GS&lt;50 OLS Model'!$B$9*G47</f>
        <v>-121295.386574848</v>
      </c>
      <c r="N47" s="23">
        <f t="shared" ca="1" si="21"/>
        <v>1495988.9388196035</v>
      </c>
    </row>
    <row r="48" spans="1:14" x14ac:dyDescent="0.25">
      <c r="A48" s="18">
        <f>Data!A48</f>
        <v>40848</v>
      </c>
      <c r="B48" s="27">
        <f>Data!B48</f>
        <v>2011</v>
      </c>
      <c r="C48" s="5">
        <f>Data!G48</f>
        <v>1798244</v>
      </c>
      <c r="D48" s="23">
        <f t="shared" ref="D48:E48" ca="1" si="35">D36</f>
        <v>606.39999999999986</v>
      </c>
      <c r="E48" s="23">
        <f t="shared" ca="1" si="35"/>
        <v>0</v>
      </c>
      <c r="F48" s="23">
        <f>Data!X48</f>
        <v>22</v>
      </c>
      <c r="G48" s="23">
        <f>Data!AB48</f>
        <v>1</v>
      </c>
      <c r="I48" s="23">
        <f>'GS&lt;50 OLS Model'!$B$5</f>
        <v>541126.73317407805</v>
      </c>
      <c r="J48" s="23">
        <f ca="1">'GS&lt;50 OLS Model'!$B$6*D48</f>
        <v>450934.82615298388</v>
      </c>
      <c r="K48" s="23">
        <f ca="1">'GS&lt;50 OLS Model'!$B$7*E48</f>
        <v>0</v>
      </c>
      <c r="L48" s="23">
        <f>'GS&lt;50 OLS Model'!$B$8*F48</f>
        <v>850302.91673889989</v>
      </c>
      <c r="M48" s="23">
        <f>'GS&lt;50 OLS Model'!$B$9*G48</f>
        <v>-121295.386574848</v>
      </c>
      <c r="N48" s="23">
        <f t="shared" ca="1" si="21"/>
        <v>1721069.0894911138</v>
      </c>
    </row>
    <row r="49" spans="1:14" x14ac:dyDescent="0.25">
      <c r="A49" s="18">
        <f>Data!A49</f>
        <v>40878</v>
      </c>
      <c r="B49" s="27">
        <f>Data!B49</f>
        <v>2011</v>
      </c>
      <c r="C49" s="5">
        <f>Data!G49</f>
        <v>2050174</v>
      </c>
      <c r="D49" s="23">
        <f t="shared" ref="D49:E49" ca="1" si="36">D37</f>
        <v>897.8599999999999</v>
      </c>
      <c r="E49" s="23">
        <f t="shared" ca="1" si="36"/>
        <v>0</v>
      </c>
      <c r="F49" s="23">
        <f>Data!X49</f>
        <v>20</v>
      </c>
      <c r="G49" s="23">
        <f>Data!AB49</f>
        <v>0</v>
      </c>
      <c r="I49" s="23">
        <f>'GS&lt;50 OLS Model'!$B$5</f>
        <v>541126.73317407805</v>
      </c>
      <c r="J49" s="23">
        <f ca="1">'GS&lt;50 OLS Model'!$B$6*D49</f>
        <v>667672.06960705493</v>
      </c>
      <c r="K49" s="23">
        <f ca="1">'GS&lt;50 OLS Model'!$B$7*E49</f>
        <v>0</v>
      </c>
      <c r="L49" s="23">
        <f>'GS&lt;50 OLS Model'!$B$8*F49</f>
        <v>773002.651580818</v>
      </c>
      <c r="M49" s="23">
        <f>'GS&lt;50 OLS Model'!$B$9*G49</f>
        <v>0</v>
      </c>
      <c r="N49" s="23">
        <f t="shared" ca="1" si="21"/>
        <v>1981801.454361951</v>
      </c>
    </row>
    <row r="50" spans="1:14" x14ac:dyDescent="0.25">
      <c r="A50" s="18">
        <f>Data!A50</f>
        <v>40909</v>
      </c>
      <c r="B50" s="27">
        <f>Data!B50</f>
        <v>2012</v>
      </c>
      <c r="C50" s="5">
        <f>Data!G50</f>
        <v>1994403</v>
      </c>
      <c r="D50" s="23">
        <f t="shared" ref="D50:E50" ca="1" si="37">D38</f>
        <v>1035.1799999999998</v>
      </c>
      <c r="E50" s="23">
        <f t="shared" ca="1" si="37"/>
        <v>0</v>
      </c>
      <c r="F50" s="23">
        <f>Data!X50</f>
        <v>21</v>
      </c>
      <c r="G50" s="23">
        <f>Data!AB50</f>
        <v>0</v>
      </c>
      <c r="I50" s="23">
        <f>'GS&lt;50 OLS Model'!$B$5</f>
        <v>541126.73317407805</v>
      </c>
      <c r="J50" s="23">
        <f ca="1">'GS&lt;50 OLS Model'!$B$6*D50</f>
        <v>769786.79640014155</v>
      </c>
      <c r="K50" s="23">
        <f ca="1">'GS&lt;50 OLS Model'!$B$7*E50</f>
        <v>0</v>
      </c>
      <c r="L50" s="23">
        <f>'GS&lt;50 OLS Model'!$B$8*F50</f>
        <v>811652.78415985894</v>
      </c>
      <c r="M50" s="23">
        <f>'GS&lt;50 OLS Model'!$B$9*G50</f>
        <v>0</v>
      </c>
      <c r="N50" s="23">
        <f t="shared" ca="1" si="21"/>
        <v>2122566.3137340788</v>
      </c>
    </row>
    <row r="51" spans="1:14" x14ac:dyDescent="0.25">
      <c r="A51" s="18">
        <f>Data!A51</f>
        <v>40940</v>
      </c>
      <c r="B51" s="27">
        <f>Data!B51</f>
        <v>2012</v>
      </c>
      <c r="C51" s="5">
        <f>Data!G51</f>
        <v>1831745</v>
      </c>
      <c r="D51" s="23">
        <f t="shared" ref="D51:E51" ca="1" si="38">D39</f>
        <v>937.08000000000015</v>
      </c>
      <c r="E51" s="23">
        <f t="shared" ca="1" si="38"/>
        <v>0</v>
      </c>
      <c r="F51" s="23">
        <f>Data!X51</f>
        <v>20</v>
      </c>
      <c r="G51" s="23">
        <f>Data!AB51</f>
        <v>0</v>
      </c>
      <c r="I51" s="23">
        <f>'GS&lt;50 OLS Model'!$B$5</f>
        <v>541126.73317407805</v>
      </c>
      <c r="J51" s="23">
        <f ca="1">'GS&lt;50 OLS Model'!$B$6*D51</f>
        <v>696837.08260461455</v>
      </c>
      <c r="K51" s="23">
        <f ca="1">'GS&lt;50 OLS Model'!$B$7*E51</f>
        <v>0</v>
      </c>
      <c r="L51" s="23">
        <f>'GS&lt;50 OLS Model'!$B$8*F51</f>
        <v>773002.651580818</v>
      </c>
      <c r="M51" s="23">
        <f>'GS&lt;50 OLS Model'!$B$9*G51</f>
        <v>0</v>
      </c>
      <c r="N51" s="23">
        <f t="shared" ca="1" si="21"/>
        <v>2010966.4673595107</v>
      </c>
    </row>
    <row r="52" spans="1:14" x14ac:dyDescent="0.25">
      <c r="A52" s="18">
        <f>Data!A52</f>
        <v>40969</v>
      </c>
      <c r="B52" s="27">
        <f>Data!B52</f>
        <v>2012</v>
      </c>
      <c r="C52" s="5">
        <f>Data!G52</f>
        <v>1824684</v>
      </c>
      <c r="D52" s="23">
        <f t="shared" ref="D52:E52" ca="1" si="39">D40</f>
        <v>773.1400000000001</v>
      </c>
      <c r="E52" s="23">
        <f t="shared" ca="1" si="39"/>
        <v>0.13999999999999999</v>
      </c>
      <c r="F52" s="23">
        <f>Data!X52</f>
        <v>22</v>
      </c>
      <c r="G52" s="23">
        <f>Data!AB52</f>
        <v>1</v>
      </c>
      <c r="I52" s="23">
        <f>'GS&lt;50 OLS Model'!$B$5</f>
        <v>541126.73317407805</v>
      </c>
      <c r="J52" s="23">
        <f ca="1">'GS&lt;50 OLS Model'!$B$6*D52</f>
        <v>574927.03082440316</v>
      </c>
      <c r="K52" s="23">
        <f ca="1">'GS&lt;50 OLS Model'!$B$7*E52</f>
        <v>436.52208618018278</v>
      </c>
      <c r="L52" s="23">
        <f>'GS&lt;50 OLS Model'!$B$8*F52</f>
        <v>850302.91673889989</v>
      </c>
      <c r="M52" s="23">
        <f>'GS&lt;50 OLS Model'!$B$9*G52</f>
        <v>-121295.386574848</v>
      </c>
      <c r="N52" s="23">
        <f t="shared" ca="1" si="21"/>
        <v>1845497.8162487133</v>
      </c>
    </row>
    <row r="53" spans="1:14" x14ac:dyDescent="0.25">
      <c r="A53" s="18">
        <f>Data!A53</f>
        <v>41000</v>
      </c>
      <c r="B53" s="27">
        <f>Data!B53</f>
        <v>2012</v>
      </c>
      <c r="C53" s="5">
        <f>Data!G53</f>
        <v>1528320</v>
      </c>
      <c r="D53" s="23">
        <f t="shared" ref="D53:E53" ca="1" si="40">D41</f>
        <v>490.03999999999996</v>
      </c>
      <c r="E53" s="23">
        <f t="shared" ca="1" si="40"/>
        <v>0.16</v>
      </c>
      <c r="F53" s="23">
        <f>Data!X53</f>
        <v>19</v>
      </c>
      <c r="G53" s="23">
        <f>Data!AB53</f>
        <v>1</v>
      </c>
      <c r="I53" s="23">
        <f>'GS&lt;50 OLS Model'!$B$5</f>
        <v>541126.73317407805</v>
      </c>
      <c r="J53" s="23">
        <f ca="1">'GS&lt;50 OLS Model'!$B$6*D53</f>
        <v>364406.5010026521</v>
      </c>
      <c r="K53" s="23">
        <f ca="1">'GS&lt;50 OLS Model'!$B$7*E53</f>
        <v>498.88238420592324</v>
      </c>
      <c r="L53" s="23">
        <f>'GS&lt;50 OLS Model'!$B$8*F53</f>
        <v>734352.51900177717</v>
      </c>
      <c r="M53" s="23">
        <f>'GS&lt;50 OLS Model'!$B$9*G53</f>
        <v>-121295.386574848</v>
      </c>
      <c r="N53" s="23">
        <f t="shared" ca="1" si="21"/>
        <v>1519089.2489878652</v>
      </c>
    </row>
    <row r="54" spans="1:14" x14ac:dyDescent="0.25">
      <c r="A54" s="18">
        <f>Data!A54</f>
        <v>41030</v>
      </c>
      <c r="B54" s="27">
        <f>Data!B54</f>
        <v>2012</v>
      </c>
      <c r="C54" s="5">
        <f>Data!G54</f>
        <v>1517285</v>
      </c>
      <c r="D54" s="23">
        <f t="shared" ref="D54:E54" ca="1" si="41">D42</f>
        <v>249.85999999999999</v>
      </c>
      <c r="E54" s="23">
        <f t="shared" ca="1" si="41"/>
        <v>7.95</v>
      </c>
      <c r="F54" s="23">
        <f>Data!X54</f>
        <v>22</v>
      </c>
      <c r="G54" s="23">
        <f>Data!AB54</f>
        <v>1</v>
      </c>
      <c r="I54" s="23">
        <f>'GS&lt;50 OLS Model'!$B$5</f>
        <v>541126.73317407805</v>
      </c>
      <c r="J54" s="23">
        <f ca="1">'GS&lt;50 OLS Model'!$B$6*D54</f>
        <v>185802.40049898511</v>
      </c>
      <c r="K54" s="23">
        <f ca="1">'GS&lt;50 OLS Model'!$B$7*E54</f>
        <v>24788.21846523181</v>
      </c>
      <c r="L54" s="23">
        <f>'GS&lt;50 OLS Model'!$B$8*F54</f>
        <v>850302.91673889989</v>
      </c>
      <c r="M54" s="23">
        <f>'GS&lt;50 OLS Model'!$B$9*G54</f>
        <v>-121295.386574848</v>
      </c>
      <c r="N54" s="23">
        <f t="shared" ca="1" si="21"/>
        <v>1480724.8823023466</v>
      </c>
    </row>
    <row r="55" spans="1:14" x14ac:dyDescent="0.25">
      <c r="A55" s="18">
        <f>Data!A55</f>
        <v>41061</v>
      </c>
      <c r="B55" s="27">
        <f>Data!B55</f>
        <v>2012</v>
      </c>
      <c r="C55" s="5">
        <f>Data!G55</f>
        <v>1619660</v>
      </c>
      <c r="D55" s="23">
        <f t="shared" ref="D55:E55" ca="1" si="42">D43</f>
        <v>100.25000000000001</v>
      </c>
      <c r="E55" s="23">
        <f t="shared" ca="1" si="42"/>
        <v>18.03</v>
      </c>
      <c r="F55" s="23">
        <f>Data!X55</f>
        <v>21</v>
      </c>
      <c r="G55" s="23">
        <f>Data!AB55</f>
        <v>0</v>
      </c>
      <c r="I55" s="23">
        <f>'GS&lt;50 OLS Model'!$B$5</f>
        <v>541126.73317407805</v>
      </c>
      <c r="J55" s="23">
        <f ca="1">'GS&lt;50 OLS Model'!$B$6*D55</f>
        <v>74548.509765561757</v>
      </c>
      <c r="K55" s="23">
        <f ca="1">'GS&lt;50 OLS Model'!$B$7*E55</f>
        <v>56217.808670204977</v>
      </c>
      <c r="L55" s="23">
        <f>'GS&lt;50 OLS Model'!$B$8*F55</f>
        <v>811652.78415985894</v>
      </c>
      <c r="M55" s="23">
        <f>'GS&lt;50 OLS Model'!$B$9*G55</f>
        <v>0</v>
      </c>
      <c r="N55" s="23">
        <f t="shared" ca="1" si="21"/>
        <v>1483545.8357697036</v>
      </c>
    </row>
    <row r="56" spans="1:14" x14ac:dyDescent="0.25">
      <c r="A56" s="18">
        <f>Data!A56</f>
        <v>41091</v>
      </c>
      <c r="B56" s="27">
        <f>Data!B56</f>
        <v>2012</v>
      </c>
      <c r="C56" s="5">
        <f>Data!G56</f>
        <v>1658456</v>
      </c>
      <c r="D56" s="23">
        <f t="shared" ref="D56:E56" ca="1" si="43">D44</f>
        <v>49.4</v>
      </c>
      <c r="E56" s="23">
        <f t="shared" ca="1" si="43"/>
        <v>38.42</v>
      </c>
      <c r="F56" s="23">
        <f>Data!X56</f>
        <v>21</v>
      </c>
      <c r="G56" s="23">
        <f>Data!AB56</f>
        <v>0</v>
      </c>
      <c r="I56" s="23">
        <f>'GS&lt;50 OLS Model'!$B$5</f>
        <v>541126.73317407805</v>
      </c>
      <c r="J56" s="23">
        <f ca="1">'GS&lt;50 OLS Model'!$B$6*D56</f>
        <v>36735.126009164589</v>
      </c>
      <c r="K56" s="23">
        <f ca="1">'GS&lt;50 OLS Model'!$B$7*E56</f>
        <v>119794.13250744731</v>
      </c>
      <c r="L56" s="23">
        <f>'GS&lt;50 OLS Model'!$B$8*F56</f>
        <v>811652.78415985894</v>
      </c>
      <c r="M56" s="23">
        <f>'GS&lt;50 OLS Model'!$B$9*G56</f>
        <v>0</v>
      </c>
      <c r="N56" s="23">
        <f t="shared" ca="1" si="21"/>
        <v>1509308.7758505489</v>
      </c>
    </row>
    <row r="57" spans="1:14" x14ac:dyDescent="0.25">
      <c r="A57" s="18">
        <f>Data!A57</f>
        <v>41122</v>
      </c>
      <c r="B57" s="27">
        <f>Data!B57</f>
        <v>2012</v>
      </c>
      <c r="C57" s="5">
        <f>Data!G57</f>
        <v>1610171</v>
      </c>
      <c r="D57" s="23">
        <f t="shared" ref="D57:E57" ca="1" si="44">D45</f>
        <v>76.259999999999991</v>
      </c>
      <c r="E57" s="23">
        <f t="shared" ca="1" si="44"/>
        <v>24.46</v>
      </c>
      <c r="F57" s="23">
        <f>Data!X57</f>
        <v>22</v>
      </c>
      <c r="G57" s="23">
        <f>Data!AB57</f>
        <v>0</v>
      </c>
      <c r="I57" s="23">
        <f>'GS&lt;50 OLS Model'!$B$5</f>
        <v>541126.73317407805</v>
      </c>
      <c r="J57" s="23">
        <f ca="1">'GS&lt;50 OLS Model'!$B$6*D57</f>
        <v>56708.921244107114</v>
      </c>
      <c r="K57" s="23">
        <f ca="1">'GS&lt;50 OLS Model'!$B$7*E57</f>
        <v>76266.644485480516</v>
      </c>
      <c r="L57" s="23">
        <f>'GS&lt;50 OLS Model'!$B$8*F57</f>
        <v>850302.91673889989</v>
      </c>
      <c r="M57" s="23">
        <f>'GS&lt;50 OLS Model'!$B$9*G57</f>
        <v>0</v>
      </c>
      <c r="N57" s="23">
        <f t="shared" ca="1" si="21"/>
        <v>1524405.2156425654</v>
      </c>
    </row>
    <row r="58" spans="1:14" x14ac:dyDescent="0.25">
      <c r="A58" s="18">
        <f>Data!A58</f>
        <v>41153</v>
      </c>
      <c r="B58" s="27">
        <f>Data!B58</f>
        <v>2012</v>
      </c>
      <c r="C58" s="5">
        <f>Data!G58</f>
        <v>1454479</v>
      </c>
      <c r="D58" s="23">
        <f t="shared" ref="D58:E58" ca="1" si="45">D46</f>
        <v>191.69000000000003</v>
      </c>
      <c r="E58" s="23">
        <f t="shared" ca="1" si="45"/>
        <v>6.8900000000000006</v>
      </c>
      <c r="F58" s="23">
        <f>Data!X58</f>
        <v>19</v>
      </c>
      <c r="G58" s="23">
        <f>Data!AB58</f>
        <v>1</v>
      </c>
      <c r="I58" s="23">
        <f>'GS&lt;50 OLS Model'!$B$5</f>
        <v>541126.73317407805</v>
      </c>
      <c r="J58" s="23">
        <f ca="1">'GS&lt;50 OLS Model'!$B$6*D58</f>
        <v>142545.67418414497</v>
      </c>
      <c r="K58" s="23">
        <f ca="1">'GS&lt;50 OLS Model'!$B$7*E58</f>
        <v>21483.122669867571</v>
      </c>
      <c r="L58" s="23">
        <f>'GS&lt;50 OLS Model'!$B$8*F58</f>
        <v>734352.51900177717</v>
      </c>
      <c r="M58" s="23">
        <f>'GS&lt;50 OLS Model'!$B$9*G58</f>
        <v>-121295.386574848</v>
      </c>
      <c r="N58" s="23">
        <f t="shared" ca="1" si="21"/>
        <v>1318212.6624550195</v>
      </c>
    </row>
    <row r="59" spans="1:14" x14ac:dyDescent="0.25">
      <c r="A59" s="18">
        <f>Data!A59</f>
        <v>41183</v>
      </c>
      <c r="B59" s="27">
        <f>Data!B59</f>
        <v>2012</v>
      </c>
      <c r="C59" s="5">
        <f>Data!G59</f>
        <v>1641184</v>
      </c>
      <c r="D59" s="23">
        <f t="shared" ref="D59:E59" ca="1" si="46">D47</f>
        <v>404.82</v>
      </c>
      <c r="E59" s="23">
        <f t="shared" ca="1" si="46"/>
        <v>0.67999999999999994</v>
      </c>
      <c r="F59" s="23">
        <f>Data!X59</f>
        <v>22</v>
      </c>
      <c r="G59" s="23">
        <f>Data!AB59</f>
        <v>1</v>
      </c>
      <c r="I59" s="23">
        <f>'GS&lt;50 OLS Model'!$B$5</f>
        <v>541126.73317407805</v>
      </c>
      <c r="J59" s="23">
        <f ca="1">'GS&lt;50 OLS Model'!$B$6*D59</f>
        <v>301034.69050668034</v>
      </c>
      <c r="K59" s="23">
        <f ca="1">'GS&lt;50 OLS Model'!$B$7*E59</f>
        <v>2120.2501328751737</v>
      </c>
      <c r="L59" s="23">
        <f>'GS&lt;50 OLS Model'!$B$8*F59</f>
        <v>850302.91673889989</v>
      </c>
      <c r="M59" s="23">
        <f>'GS&lt;50 OLS Model'!$B$9*G59</f>
        <v>-121295.386574848</v>
      </c>
      <c r="N59" s="23">
        <f t="shared" ca="1" si="21"/>
        <v>1573289.2039776854</v>
      </c>
    </row>
    <row r="60" spans="1:14" x14ac:dyDescent="0.25">
      <c r="A60" s="18">
        <f>Data!A60</f>
        <v>41214</v>
      </c>
      <c r="B60" s="27">
        <f>Data!B60</f>
        <v>2012</v>
      </c>
      <c r="C60" s="5">
        <f>Data!G60</f>
        <v>1855255</v>
      </c>
      <c r="D60" s="23">
        <f t="shared" ref="D60:E60" ca="1" si="47">D48</f>
        <v>606.39999999999986</v>
      </c>
      <c r="E60" s="23">
        <f t="shared" ca="1" si="47"/>
        <v>0</v>
      </c>
      <c r="F60" s="23">
        <f>Data!X60</f>
        <v>22</v>
      </c>
      <c r="G60" s="23">
        <f>Data!AB60</f>
        <v>1</v>
      </c>
      <c r="I60" s="23">
        <f>'GS&lt;50 OLS Model'!$B$5</f>
        <v>541126.73317407805</v>
      </c>
      <c r="J60" s="23">
        <f ca="1">'GS&lt;50 OLS Model'!$B$6*D60</f>
        <v>450934.82615298388</v>
      </c>
      <c r="K60" s="23">
        <f ca="1">'GS&lt;50 OLS Model'!$B$7*E60</f>
        <v>0</v>
      </c>
      <c r="L60" s="23">
        <f>'GS&lt;50 OLS Model'!$B$8*F60</f>
        <v>850302.91673889989</v>
      </c>
      <c r="M60" s="23">
        <f>'GS&lt;50 OLS Model'!$B$9*G60</f>
        <v>-121295.386574848</v>
      </c>
      <c r="N60" s="23">
        <f t="shared" ca="1" si="21"/>
        <v>1721069.0894911138</v>
      </c>
    </row>
    <row r="61" spans="1:14" x14ac:dyDescent="0.25">
      <c r="A61" s="18">
        <f>Data!A61</f>
        <v>41244</v>
      </c>
      <c r="B61" s="27">
        <f>Data!B61</f>
        <v>2012</v>
      </c>
      <c r="C61" s="5">
        <f>Data!G61</f>
        <v>1846199</v>
      </c>
      <c r="D61" s="23">
        <f t="shared" ref="D61:E61" ca="1" si="48">D49</f>
        <v>897.8599999999999</v>
      </c>
      <c r="E61" s="23">
        <f t="shared" ca="1" si="48"/>
        <v>0</v>
      </c>
      <c r="F61" s="23">
        <f>Data!X61</f>
        <v>19</v>
      </c>
      <c r="G61" s="23">
        <f>Data!AB61</f>
        <v>0</v>
      </c>
      <c r="I61" s="23">
        <f>'GS&lt;50 OLS Model'!$B$5</f>
        <v>541126.73317407805</v>
      </c>
      <c r="J61" s="23">
        <f ca="1">'GS&lt;50 OLS Model'!$B$6*D61</f>
        <v>667672.06960705493</v>
      </c>
      <c r="K61" s="23">
        <f ca="1">'GS&lt;50 OLS Model'!$B$7*E61</f>
        <v>0</v>
      </c>
      <c r="L61" s="23">
        <f>'GS&lt;50 OLS Model'!$B$8*F61</f>
        <v>734352.51900177717</v>
      </c>
      <c r="M61" s="23">
        <f>'GS&lt;50 OLS Model'!$B$9*G61</f>
        <v>0</v>
      </c>
      <c r="N61" s="23">
        <f t="shared" ca="1" si="21"/>
        <v>1943151.3217829103</v>
      </c>
    </row>
    <row r="62" spans="1:14" x14ac:dyDescent="0.25">
      <c r="A62" s="18">
        <f>Data!A62</f>
        <v>41275</v>
      </c>
      <c r="B62" s="27">
        <f>Data!B62</f>
        <v>2013</v>
      </c>
      <c r="C62" s="5">
        <f>Data!G62</f>
        <v>2163751</v>
      </c>
      <c r="D62" s="23">
        <f t="shared" ref="D62:E62" ca="1" si="49">D50</f>
        <v>1035.1799999999998</v>
      </c>
      <c r="E62" s="23">
        <f t="shared" ca="1" si="49"/>
        <v>0</v>
      </c>
      <c r="F62" s="23">
        <f>Data!X62</f>
        <v>22</v>
      </c>
      <c r="G62" s="23">
        <f>Data!AB62</f>
        <v>0</v>
      </c>
      <c r="I62" s="23">
        <f>'GS&lt;50 OLS Model'!$B$5</f>
        <v>541126.73317407805</v>
      </c>
      <c r="J62" s="23">
        <f ca="1">'GS&lt;50 OLS Model'!$B$6*D62</f>
        <v>769786.79640014155</v>
      </c>
      <c r="K62" s="23">
        <f ca="1">'GS&lt;50 OLS Model'!$B$7*E62</f>
        <v>0</v>
      </c>
      <c r="L62" s="23">
        <f>'GS&lt;50 OLS Model'!$B$8*F62</f>
        <v>850302.91673889989</v>
      </c>
      <c r="M62" s="23">
        <f>'GS&lt;50 OLS Model'!$B$9*G62</f>
        <v>0</v>
      </c>
      <c r="N62" s="23">
        <f t="shared" ca="1" si="21"/>
        <v>2161216.4463131195</v>
      </c>
    </row>
    <row r="63" spans="1:14" x14ac:dyDescent="0.25">
      <c r="A63" s="18">
        <f>Data!A63</f>
        <v>41306</v>
      </c>
      <c r="B63" s="27">
        <f>Data!B63</f>
        <v>2013</v>
      </c>
      <c r="C63" s="5">
        <f>Data!G63</f>
        <v>1950486</v>
      </c>
      <c r="D63" s="23">
        <f t="shared" ref="D63:E63" ca="1" si="50">D51</f>
        <v>937.08000000000015</v>
      </c>
      <c r="E63" s="23">
        <f t="shared" ca="1" si="50"/>
        <v>0</v>
      </c>
      <c r="F63" s="23">
        <f>Data!X63</f>
        <v>19</v>
      </c>
      <c r="G63" s="23">
        <f>Data!AB63</f>
        <v>0</v>
      </c>
      <c r="I63" s="23">
        <f>'GS&lt;50 OLS Model'!$B$5</f>
        <v>541126.73317407805</v>
      </c>
      <c r="J63" s="23">
        <f ca="1">'GS&lt;50 OLS Model'!$B$6*D63</f>
        <v>696837.08260461455</v>
      </c>
      <c r="K63" s="23">
        <f ca="1">'GS&lt;50 OLS Model'!$B$7*E63</f>
        <v>0</v>
      </c>
      <c r="L63" s="23">
        <f>'GS&lt;50 OLS Model'!$B$8*F63</f>
        <v>734352.51900177717</v>
      </c>
      <c r="M63" s="23">
        <f>'GS&lt;50 OLS Model'!$B$9*G63</f>
        <v>0</v>
      </c>
      <c r="N63" s="23">
        <f t="shared" ca="1" si="21"/>
        <v>1972316.33478047</v>
      </c>
    </row>
    <row r="64" spans="1:14" x14ac:dyDescent="0.25">
      <c r="A64" s="18">
        <f>Data!A64</f>
        <v>41334</v>
      </c>
      <c r="B64" s="27">
        <f>Data!B64</f>
        <v>2013</v>
      </c>
      <c r="C64" s="5">
        <f>Data!G64</f>
        <v>1899673</v>
      </c>
      <c r="D64" s="23">
        <f t="shared" ref="D64:E64" ca="1" si="51">D52</f>
        <v>773.1400000000001</v>
      </c>
      <c r="E64" s="23">
        <f t="shared" ca="1" si="51"/>
        <v>0.13999999999999999</v>
      </c>
      <c r="F64" s="23">
        <f>Data!X64</f>
        <v>19</v>
      </c>
      <c r="G64" s="23">
        <f>Data!AB64</f>
        <v>1</v>
      </c>
      <c r="I64" s="23">
        <f>'GS&lt;50 OLS Model'!$B$5</f>
        <v>541126.73317407805</v>
      </c>
      <c r="J64" s="23">
        <f ca="1">'GS&lt;50 OLS Model'!$B$6*D64</f>
        <v>574927.03082440316</v>
      </c>
      <c r="K64" s="23">
        <f ca="1">'GS&lt;50 OLS Model'!$B$7*E64</f>
        <v>436.52208618018278</v>
      </c>
      <c r="L64" s="23">
        <f>'GS&lt;50 OLS Model'!$B$8*F64</f>
        <v>734352.51900177717</v>
      </c>
      <c r="M64" s="23">
        <f>'GS&lt;50 OLS Model'!$B$9*G64</f>
        <v>-121295.386574848</v>
      </c>
      <c r="N64" s="23">
        <f t="shared" ca="1" si="21"/>
        <v>1729547.4185115905</v>
      </c>
    </row>
    <row r="65" spans="1:14" x14ac:dyDescent="0.25">
      <c r="A65" s="18">
        <f>Data!A65</f>
        <v>41365</v>
      </c>
      <c r="B65" s="27">
        <f>Data!B65</f>
        <v>2013</v>
      </c>
      <c r="C65" s="5">
        <f>Data!G65</f>
        <v>1618895</v>
      </c>
      <c r="D65" s="23">
        <f t="shared" ref="D65:E65" ca="1" si="52">D53</f>
        <v>490.03999999999996</v>
      </c>
      <c r="E65" s="23">
        <f t="shared" ca="1" si="52"/>
        <v>0.16</v>
      </c>
      <c r="F65" s="23">
        <f>Data!X65</f>
        <v>22</v>
      </c>
      <c r="G65" s="23">
        <f>Data!AB65</f>
        <v>1</v>
      </c>
      <c r="I65" s="23">
        <f>'GS&lt;50 OLS Model'!$B$5</f>
        <v>541126.73317407805</v>
      </c>
      <c r="J65" s="23">
        <f ca="1">'GS&lt;50 OLS Model'!$B$6*D65</f>
        <v>364406.5010026521</v>
      </c>
      <c r="K65" s="23">
        <f ca="1">'GS&lt;50 OLS Model'!$B$7*E65</f>
        <v>498.88238420592324</v>
      </c>
      <c r="L65" s="23">
        <f>'GS&lt;50 OLS Model'!$B$8*F65</f>
        <v>850302.91673889989</v>
      </c>
      <c r="M65" s="23">
        <f>'GS&lt;50 OLS Model'!$B$9*G65</f>
        <v>-121295.386574848</v>
      </c>
      <c r="N65" s="23">
        <f t="shared" ca="1" si="21"/>
        <v>1635039.6467249878</v>
      </c>
    </row>
    <row r="66" spans="1:14" x14ac:dyDescent="0.25">
      <c r="A66" s="18">
        <f>Data!A66</f>
        <v>41395</v>
      </c>
      <c r="B66" s="27">
        <f>Data!B66</f>
        <v>2013</v>
      </c>
      <c r="C66" s="5">
        <f>Data!G66</f>
        <v>1543767</v>
      </c>
      <c r="D66" s="23">
        <f t="shared" ref="D66:E66" ca="1" si="53">D54</f>
        <v>249.85999999999999</v>
      </c>
      <c r="E66" s="23">
        <f t="shared" ca="1" si="53"/>
        <v>7.95</v>
      </c>
      <c r="F66" s="23">
        <f>Data!X66</f>
        <v>22</v>
      </c>
      <c r="G66" s="23">
        <f>Data!AB66</f>
        <v>1</v>
      </c>
      <c r="I66" s="23">
        <f>'GS&lt;50 OLS Model'!$B$5</f>
        <v>541126.73317407805</v>
      </c>
      <c r="J66" s="23">
        <f ca="1">'GS&lt;50 OLS Model'!$B$6*D66</f>
        <v>185802.40049898511</v>
      </c>
      <c r="K66" s="23">
        <f ca="1">'GS&lt;50 OLS Model'!$B$7*E66</f>
        <v>24788.21846523181</v>
      </c>
      <c r="L66" s="23">
        <f>'GS&lt;50 OLS Model'!$B$8*F66</f>
        <v>850302.91673889989</v>
      </c>
      <c r="M66" s="23">
        <f>'GS&lt;50 OLS Model'!$B$9*G66</f>
        <v>-121295.386574848</v>
      </c>
      <c r="N66" s="23">
        <f t="shared" ref="N66:N97" ca="1" si="54">SUM(I66:M66)</f>
        <v>1480724.8823023466</v>
      </c>
    </row>
    <row r="67" spans="1:14" x14ac:dyDescent="0.25">
      <c r="A67" s="18">
        <f>Data!A67</f>
        <v>41426</v>
      </c>
      <c r="B67" s="27">
        <f>Data!B67</f>
        <v>2013</v>
      </c>
      <c r="C67" s="5">
        <f>Data!G67</f>
        <v>1433535</v>
      </c>
      <c r="D67" s="23">
        <f t="shared" ref="D67:E67" ca="1" si="55">D55</f>
        <v>100.25000000000001</v>
      </c>
      <c r="E67" s="23">
        <f t="shared" ca="1" si="55"/>
        <v>18.03</v>
      </c>
      <c r="F67" s="23">
        <f>Data!X67</f>
        <v>20</v>
      </c>
      <c r="G67" s="23">
        <f>Data!AB67</f>
        <v>0</v>
      </c>
      <c r="I67" s="23">
        <f>'GS&lt;50 OLS Model'!$B$5</f>
        <v>541126.73317407805</v>
      </c>
      <c r="J67" s="23">
        <f ca="1">'GS&lt;50 OLS Model'!$B$6*D67</f>
        <v>74548.509765561757</v>
      </c>
      <c r="K67" s="23">
        <f ca="1">'GS&lt;50 OLS Model'!$B$7*E67</f>
        <v>56217.808670204977</v>
      </c>
      <c r="L67" s="23">
        <f>'GS&lt;50 OLS Model'!$B$8*F67</f>
        <v>773002.651580818</v>
      </c>
      <c r="M67" s="23">
        <f>'GS&lt;50 OLS Model'!$B$9*G67</f>
        <v>0</v>
      </c>
      <c r="N67" s="23">
        <f t="shared" ca="1" si="54"/>
        <v>1444895.7031906629</v>
      </c>
    </row>
    <row r="68" spans="1:14" x14ac:dyDescent="0.25">
      <c r="A68" s="18">
        <f>Data!A68</f>
        <v>41456</v>
      </c>
      <c r="B68" s="27">
        <f>Data!B68</f>
        <v>2013</v>
      </c>
      <c r="C68" s="5">
        <f>Data!G68</f>
        <v>1525323</v>
      </c>
      <c r="D68" s="23">
        <f t="shared" ref="D68:E68" ca="1" si="56">D56</f>
        <v>49.4</v>
      </c>
      <c r="E68" s="23">
        <f t="shared" ca="1" si="56"/>
        <v>38.42</v>
      </c>
      <c r="F68" s="23">
        <f>Data!X68</f>
        <v>22</v>
      </c>
      <c r="G68" s="23">
        <f>Data!AB68</f>
        <v>0</v>
      </c>
      <c r="I68" s="23">
        <f>'GS&lt;50 OLS Model'!$B$5</f>
        <v>541126.73317407805</v>
      </c>
      <c r="J68" s="23">
        <f ca="1">'GS&lt;50 OLS Model'!$B$6*D68</f>
        <v>36735.126009164589</v>
      </c>
      <c r="K68" s="23">
        <f ca="1">'GS&lt;50 OLS Model'!$B$7*E68</f>
        <v>119794.13250744731</v>
      </c>
      <c r="L68" s="23">
        <f>'GS&lt;50 OLS Model'!$B$8*F68</f>
        <v>850302.91673889989</v>
      </c>
      <c r="M68" s="23">
        <f>'GS&lt;50 OLS Model'!$B$9*G68</f>
        <v>0</v>
      </c>
      <c r="N68" s="23">
        <f t="shared" ca="1" si="54"/>
        <v>1547958.9084295898</v>
      </c>
    </row>
    <row r="69" spans="1:14" x14ac:dyDescent="0.25">
      <c r="A69" s="18">
        <f>Data!A69</f>
        <v>41487</v>
      </c>
      <c r="B69" s="27">
        <f>Data!B69</f>
        <v>2013</v>
      </c>
      <c r="C69" s="5">
        <f>Data!G69</f>
        <v>1475606</v>
      </c>
      <c r="D69" s="23">
        <f t="shared" ref="D69:E69" ca="1" si="57">D57</f>
        <v>76.259999999999991</v>
      </c>
      <c r="E69" s="23">
        <f t="shared" ca="1" si="57"/>
        <v>24.46</v>
      </c>
      <c r="F69" s="23">
        <f>Data!X69</f>
        <v>21</v>
      </c>
      <c r="G69" s="23">
        <f>Data!AB69</f>
        <v>0</v>
      </c>
      <c r="I69" s="23">
        <f>'GS&lt;50 OLS Model'!$B$5</f>
        <v>541126.73317407805</v>
      </c>
      <c r="J69" s="23">
        <f ca="1">'GS&lt;50 OLS Model'!$B$6*D69</f>
        <v>56708.921244107114</v>
      </c>
      <c r="K69" s="23">
        <f ca="1">'GS&lt;50 OLS Model'!$B$7*E69</f>
        <v>76266.644485480516</v>
      </c>
      <c r="L69" s="23">
        <f>'GS&lt;50 OLS Model'!$B$8*F69</f>
        <v>811652.78415985894</v>
      </c>
      <c r="M69" s="23">
        <f>'GS&lt;50 OLS Model'!$B$9*G69</f>
        <v>0</v>
      </c>
      <c r="N69" s="23">
        <f t="shared" ca="1" si="54"/>
        <v>1485755.0830635247</v>
      </c>
    </row>
    <row r="70" spans="1:14" x14ac:dyDescent="0.25">
      <c r="A70" s="18">
        <f>Data!A70</f>
        <v>41518</v>
      </c>
      <c r="B70" s="27">
        <f>Data!B70</f>
        <v>2013</v>
      </c>
      <c r="C70" s="5">
        <f>Data!G70</f>
        <v>1337007</v>
      </c>
      <c r="D70" s="23">
        <f t="shared" ref="D70:E70" ca="1" si="58">D58</f>
        <v>191.69000000000003</v>
      </c>
      <c r="E70" s="23">
        <f t="shared" ca="1" si="58"/>
        <v>6.8900000000000006</v>
      </c>
      <c r="F70" s="23">
        <f>Data!X70</f>
        <v>20</v>
      </c>
      <c r="G70" s="23">
        <f>Data!AB70</f>
        <v>1</v>
      </c>
      <c r="I70" s="23">
        <f>'GS&lt;50 OLS Model'!$B$5</f>
        <v>541126.73317407805</v>
      </c>
      <c r="J70" s="23">
        <f ca="1">'GS&lt;50 OLS Model'!$B$6*D70</f>
        <v>142545.67418414497</v>
      </c>
      <c r="K70" s="23">
        <f ca="1">'GS&lt;50 OLS Model'!$B$7*E70</f>
        <v>21483.122669867571</v>
      </c>
      <c r="L70" s="23">
        <f>'GS&lt;50 OLS Model'!$B$8*F70</f>
        <v>773002.651580818</v>
      </c>
      <c r="M70" s="23">
        <f>'GS&lt;50 OLS Model'!$B$9*G70</f>
        <v>-121295.386574848</v>
      </c>
      <c r="N70" s="23">
        <f t="shared" ca="1" si="54"/>
        <v>1356862.7950340605</v>
      </c>
    </row>
    <row r="71" spans="1:14" x14ac:dyDescent="0.25">
      <c r="A71" s="18">
        <f>Data!A71</f>
        <v>41548</v>
      </c>
      <c r="B71" s="27">
        <f>Data!B71</f>
        <v>2013</v>
      </c>
      <c r="C71" s="5">
        <f>Data!G71</f>
        <v>1521325</v>
      </c>
      <c r="D71" s="23">
        <f t="shared" ref="D71:E71" ca="1" si="59">D59</f>
        <v>404.82</v>
      </c>
      <c r="E71" s="23">
        <f t="shared" ca="1" si="59"/>
        <v>0.67999999999999994</v>
      </c>
      <c r="F71" s="23">
        <f>Data!X71</f>
        <v>22</v>
      </c>
      <c r="G71" s="23">
        <f>Data!AB71</f>
        <v>1</v>
      </c>
      <c r="I71" s="23">
        <f>'GS&lt;50 OLS Model'!$B$5</f>
        <v>541126.73317407805</v>
      </c>
      <c r="J71" s="23">
        <f ca="1">'GS&lt;50 OLS Model'!$B$6*D71</f>
        <v>301034.69050668034</v>
      </c>
      <c r="K71" s="23">
        <f ca="1">'GS&lt;50 OLS Model'!$B$7*E71</f>
        <v>2120.2501328751737</v>
      </c>
      <c r="L71" s="23">
        <f>'GS&lt;50 OLS Model'!$B$8*F71</f>
        <v>850302.91673889989</v>
      </c>
      <c r="M71" s="23">
        <f>'GS&lt;50 OLS Model'!$B$9*G71</f>
        <v>-121295.386574848</v>
      </c>
      <c r="N71" s="23">
        <f t="shared" ca="1" si="54"/>
        <v>1573289.2039776854</v>
      </c>
    </row>
    <row r="72" spans="1:14" x14ac:dyDescent="0.25">
      <c r="A72" s="18">
        <f>Data!A72</f>
        <v>41579</v>
      </c>
      <c r="B72" s="27">
        <f>Data!B72</f>
        <v>2013</v>
      </c>
      <c r="C72" s="5">
        <f>Data!G72</f>
        <v>1758585</v>
      </c>
      <c r="D72" s="23">
        <f t="shared" ref="D72:E72" ca="1" si="60">D60</f>
        <v>606.39999999999986</v>
      </c>
      <c r="E72" s="23">
        <f t="shared" ca="1" si="60"/>
        <v>0</v>
      </c>
      <c r="F72" s="23">
        <f>Data!X72</f>
        <v>21</v>
      </c>
      <c r="G72" s="23">
        <f>Data!AB72</f>
        <v>1</v>
      </c>
      <c r="I72" s="23">
        <f>'GS&lt;50 OLS Model'!$B$5</f>
        <v>541126.73317407805</v>
      </c>
      <c r="J72" s="23">
        <f ca="1">'GS&lt;50 OLS Model'!$B$6*D72</f>
        <v>450934.82615298388</v>
      </c>
      <c r="K72" s="23">
        <f ca="1">'GS&lt;50 OLS Model'!$B$7*E72</f>
        <v>0</v>
      </c>
      <c r="L72" s="23">
        <f>'GS&lt;50 OLS Model'!$B$8*F72</f>
        <v>811652.78415985894</v>
      </c>
      <c r="M72" s="23">
        <f>'GS&lt;50 OLS Model'!$B$9*G72</f>
        <v>-121295.386574848</v>
      </c>
      <c r="N72" s="23">
        <f t="shared" ca="1" si="54"/>
        <v>1682418.9569120728</v>
      </c>
    </row>
    <row r="73" spans="1:14" x14ac:dyDescent="0.25">
      <c r="A73" s="18">
        <f>Data!A73</f>
        <v>41609</v>
      </c>
      <c r="B73" s="27">
        <f>Data!B73</f>
        <v>2013</v>
      </c>
      <c r="C73" s="5">
        <f>Data!G73</f>
        <v>2178337</v>
      </c>
      <c r="D73" s="23">
        <f t="shared" ref="D73:E73" ca="1" si="61">D61</f>
        <v>897.8599999999999</v>
      </c>
      <c r="E73" s="23">
        <f t="shared" ca="1" si="61"/>
        <v>0</v>
      </c>
      <c r="F73" s="23">
        <f>Data!X73</f>
        <v>20</v>
      </c>
      <c r="G73" s="23">
        <f>Data!AB73</f>
        <v>0</v>
      </c>
      <c r="I73" s="23">
        <f>'GS&lt;50 OLS Model'!$B$5</f>
        <v>541126.73317407805</v>
      </c>
      <c r="J73" s="23">
        <f ca="1">'GS&lt;50 OLS Model'!$B$6*D73</f>
        <v>667672.06960705493</v>
      </c>
      <c r="K73" s="23">
        <f ca="1">'GS&lt;50 OLS Model'!$B$7*E73</f>
        <v>0</v>
      </c>
      <c r="L73" s="23">
        <f>'GS&lt;50 OLS Model'!$B$8*F73</f>
        <v>773002.651580818</v>
      </c>
      <c r="M73" s="23">
        <f>'GS&lt;50 OLS Model'!$B$9*G73</f>
        <v>0</v>
      </c>
      <c r="N73" s="23">
        <f t="shared" ca="1" si="54"/>
        <v>1981801.454361951</v>
      </c>
    </row>
    <row r="74" spans="1:14" x14ac:dyDescent="0.25">
      <c r="A74" s="18">
        <f>Data!A74</f>
        <v>41640</v>
      </c>
      <c r="B74" s="27">
        <f>Data!B74</f>
        <v>2014</v>
      </c>
      <c r="C74" s="5">
        <f>Data!G74</f>
        <v>2212638</v>
      </c>
      <c r="D74" s="23">
        <f t="shared" ref="D74:E74" ca="1" si="62">D62</f>
        <v>1035.1799999999998</v>
      </c>
      <c r="E74" s="23">
        <f t="shared" ca="1" si="62"/>
        <v>0</v>
      </c>
      <c r="F74" s="23">
        <f>Data!X74</f>
        <v>22</v>
      </c>
      <c r="G74" s="23">
        <f>Data!AB74</f>
        <v>0</v>
      </c>
      <c r="I74" s="23">
        <f>'GS&lt;50 OLS Model'!$B$5</f>
        <v>541126.73317407805</v>
      </c>
      <c r="J74" s="23">
        <f ca="1">'GS&lt;50 OLS Model'!$B$6*D74</f>
        <v>769786.79640014155</v>
      </c>
      <c r="K74" s="23">
        <f ca="1">'GS&lt;50 OLS Model'!$B$7*E74</f>
        <v>0</v>
      </c>
      <c r="L74" s="23">
        <f>'GS&lt;50 OLS Model'!$B$8*F74</f>
        <v>850302.91673889989</v>
      </c>
      <c r="M74" s="23">
        <f>'GS&lt;50 OLS Model'!$B$9*G74</f>
        <v>0</v>
      </c>
      <c r="N74" s="23">
        <f t="shared" ca="1" si="54"/>
        <v>2161216.4463131195</v>
      </c>
    </row>
    <row r="75" spans="1:14" x14ac:dyDescent="0.25">
      <c r="A75" s="18">
        <f>Data!A75</f>
        <v>41671</v>
      </c>
      <c r="B75" s="27">
        <f>Data!B75</f>
        <v>2014</v>
      </c>
      <c r="C75" s="5">
        <f>Data!G75</f>
        <v>1904100</v>
      </c>
      <c r="D75" s="23">
        <f t="shared" ref="D75:E75" ca="1" si="63">D63</f>
        <v>937.08000000000015</v>
      </c>
      <c r="E75" s="23">
        <f t="shared" ca="1" si="63"/>
        <v>0</v>
      </c>
      <c r="F75" s="23">
        <f>Data!X75</f>
        <v>19</v>
      </c>
      <c r="G75" s="23">
        <f>Data!AB75</f>
        <v>0</v>
      </c>
      <c r="I75" s="23">
        <f>'GS&lt;50 OLS Model'!$B$5</f>
        <v>541126.73317407805</v>
      </c>
      <c r="J75" s="23">
        <f ca="1">'GS&lt;50 OLS Model'!$B$6*D75</f>
        <v>696837.08260461455</v>
      </c>
      <c r="K75" s="23">
        <f ca="1">'GS&lt;50 OLS Model'!$B$7*E75</f>
        <v>0</v>
      </c>
      <c r="L75" s="23">
        <f>'GS&lt;50 OLS Model'!$B$8*F75</f>
        <v>734352.51900177717</v>
      </c>
      <c r="M75" s="23">
        <f>'GS&lt;50 OLS Model'!$B$9*G75</f>
        <v>0</v>
      </c>
      <c r="N75" s="23">
        <f t="shared" ca="1" si="54"/>
        <v>1972316.33478047</v>
      </c>
    </row>
    <row r="76" spans="1:14" x14ac:dyDescent="0.25">
      <c r="A76" s="18">
        <f>Data!A76</f>
        <v>41699</v>
      </c>
      <c r="B76" s="27">
        <f>Data!B76</f>
        <v>2014</v>
      </c>
      <c r="C76" s="5">
        <f>Data!G76</f>
        <v>1945743</v>
      </c>
      <c r="D76" s="23">
        <f t="shared" ref="D76:E76" ca="1" si="64">D64</f>
        <v>773.1400000000001</v>
      </c>
      <c r="E76" s="23">
        <f t="shared" ca="1" si="64"/>
        <v>0.13999999999999999</v>
      </c>
      <c r="F76" s="23">
        <f>Data!X76</f>
        <v>21</v>
      </c>
      <c r="G76" s="23">
        <f>Data!AB76</f>
        <v>1</v>
      </c>
      <c r="I76" s="23">
        <f>'GS&lt;50 OLS Model'!$B$5</f>
        <v>541126.73317407805</v>
      </c>
      <c r="J76" s="23">
        <f ca="1">'GS&lt;50 OLS Model'!$B$6*D76</f>
        <v>574927.03082440316</v>
      </c>
      <c r="K76" s="23">
        <f ca="1">'GS&lt;50 OLS Model'!$B$7*E76</f>
        <v>436.52208618018278</v>
      </c>
      <c r="L76" s="23">
        <f>'GS&lt;50 OLS Model'!$B$8*F76</f>
        <v>811652.78415985894</v>
      </c>
      <c r="M76" s="23">
        <f>'GS&lt;50 OLS Model'!$B$9*G76</f>
        <v>-121295.386574848</v>
      </c>
      <c r="N76" s="23">
        <f t="shared" ca="1" si="54"/>
        <v>1806847.6836696723</v>
      </c>
    </row>
    <row r="77" spans="1:14" x14ac:dyDescent="0.25">
      <c r="A77" s="18">
        <f>Data!A77</f>
        <v>41730</v>
      </c>
      <c r="B77" s="27">
        <f>Data!B77</f>
        <v>2014</v>
      </c>
      <c r="C77" s="5">
        <f>Data!G77</f>
        <v>1571630</v>
      </c>
      <c r="D77" s="23">
        <f t="shared" ref="D77:E77" ca="1" si="65">D65</f>
        <v>490.03999999999996</v>
      </c>
      <c r="E77" s="23">
        <f t="shared" ca="1" si="65"/>
        <v>0.16</v>
      </c>
      <c r="F77" s="23">
        <f>Data!X77</f>
        <v>20</v>
      </c>
      <c r="G77" s="23">
        <f>Data!AB77</f>
        <v>1</v>
      </c>
      <c r="I77" s="23">
        <f>'GS&lt;50 OLS Model'!$B$5</f>
        <v>541126.73317407805</v>
      </c>
      <c r="J77" s="23">
        <f ca="1">'GS&lt;50 OLS Model'!$B$6*D77</f>
        <v>364406.5010026521</v>
      </c>
      <c r="K77" s="23">
        <f ca="1">'GS&lt;50 OLS Model'!$B$7*E77</f>
        <v>498.88238420592324</v>
      </c>
      <c r="L77" s="23">
        <f>'GS&lt;50 OLS Model'!$B$8*F77</f>
        <v>773002.651580818</v>
      </c>
      <c r="M77" s="23">
        <f>'GS&lt;50 OLS Model'!$B$9*G77</f>
        <v>-121295.386574848</v>
      </c>
      <c r="N77" s="23">
        <f t="shared" ca="1" si="54"/>
        <v>1557739.3815669059</v>
      </c>
    </row>
    <row r="78" spans="1:14" x14ac:dyDescent="0.25">
      <c r="A78" s="18">
        <f>Data!A78</f>
        <v>41760</v>
      </c>
      <c r="B78" s="27">
        <f>Data!B78</f>
        <v>2014</v>
      </c>
      <c r="C78" s="5">
        <f>Data!G78</f>
        <v>1495774</v>
      </c>
      <c r="D78" s="23">
        <f t="shared" ref="D78:E78" ca="1" si="66">D66</f>
        <v>249.85999999999999</v>
      </c>
      <c r="E78" s="23">
        <f t="shared" ca="1" si="66"/>
        <v>7.95</v>
      </c>
      <c r="F78" s="23">
        <f>Data!X78</f>
        <v>22</v>
      </c>
      <c r="G78" s="23">
        <f>Data!AB78</f>
        <v>1</v>
      </c>
      <c r="I78" s="23">
        <f>'GS&lt;50 OLS Model'!$B$5</f>
        <v>541126.73317407805</v>
      </c>
      <c r="J78" s="23">
        <f ca="1">'GS&lt;50 OLS Model'!$B$6*D78</f>
        <v>185802.40049898511</v>
      </c>
      <c r="K78" s="23">
        <f ca="1">'GS&lt;50 OLS Model'!$B$7*E78</f>
        <v>24788.21846523181</v>
      </c>
      <c r="L78" s="23">
        <f>'GS&lt;50 OLS Model'!$B$8*F78</f>
        <v>850302.91673889989</v>
      </c>
      <c r="M78" s="23">
        <f>'GS&lt;50 OLS Model'!$B$9*G78</f>
        <v>-121295.386574848</v>
      </c>
      <c r="N78" s="23">
        <f t="shared" ca="1" si="54"/>
        <v>1480724.8823023466</v>
      </c>
    </row>
    <row r="79" spans="1:14" x14ac:dyDescent="0.25">
      <c r="A79" s="18">
        <f>Data!A79</f>
        <v>41791</v>
      </c>
      <c r="B79" s="27">
        <f>Data!B79</f>
        <v>2014</v>
      </c>
      <c r="C79" s="5">
        <f>Data!G79</f>
        <v>1430675</v>
      </c>
      <c r="D79" s="23">
        <f t="shared" ref="D79:E79" ca="1" si="67">D67</f>
        <v>100.25000000000001</v>
      </c>
      <c r="E79" s="23">
        <f t="shared" ca="1" si="67"/>
        <v>18.03</v>
      </c>
      <c r="F79" s="23">
        <f>Data!X79</f>
        <v>21</v>
      </c>
      <c r="G79" s="23">
        <f>Data!AB79</f>
        <v>0</v>
      </c>
      <c r="I79" s="23">
        <f>'GS&lt;50 OLS Model'!$B$5</f>
        <v>541126.73317407805</v>
      </c>
      <c r="J79" s="23">
        <f ca="1">'GS&lt;50 OLS Model'!$B$6*D79</f>
        <v>74548.509765561757</v>
      </c>
      <c r="K79" s="23">
        <f ca="1">'GS&lt;50 OLS Model'!$B$7*E79</f>
        <v>56217.808670204977</v>
      </c>
      <c r="L79" s="23">
        <f>'GS&lt;50 OLS Model'!$B$8*F79</f>
        <v>811652.78415985894</v>
      </c>
      <c r="M79" s="23">
        <f>'GS&lt;50 OLS Model'!$B$9*G79</f>
        <v>0</v>
      </c>
      <c r="N79" s="23">
        <f t="shared" ca="1" si="54"/>
        <v>1483545.8357697036</v>
      </c>
    </row>
    <row r="80" spans="1:14" x14ac:dyDescent="0.25">
      <c r="A80" s="18">
        <f>Data!A80</f>
        <v>41821</v>
      </c>
      <c r="B80" s="27">
        <f>Data!B80</f>
        <v>2014</v>
      </c>
      <c r="C80" s="5">
        <f>Data!G80</f>
        <v>1461226</v>
      </c>
      <c r="D80" s="23">
        <f t="shared" ref="D80:E80" ca="1" si="68">D68</f>
        <v>49.4</v>
      </c>
      <c r="E80" s="23">
        <f t="shared" ca="1" si="68"/>
        <v>38.42</v>
      </c>
      <c r="F80" s="23">
        <f>Data!X80</f>
        <v>22</v>
      </c>
      <c r="G80" s="23">
        <f>Data!AB80</f>
        <v>0</v>
      </c>
      <c r="I80" s="23">
        <f>'GS&lt;50 OLS Model'!$B$5</f>
        <v>541126.73317407805</v>
      </c>
      <c r="J80" s="23">
        <f ca="1">'GS&lt;50 OLS Model'!$B$6*D80</f>
        <v>36735.126009164589</v>
      </c>
      <c r="K80" s="23">
        <f ca="1">'GS&lt;50 OLS Model'!$B$7*E80</f>
        <v>119794.13250744731</v>
      </c>
      <c r="L80" s="23">
        <f>'GS&lt;50 OLS Model'!$B$8*F80</f>
        <v>850302.91673889989</v>
      </c>
      <c r="M80" s="23">
        <f>'GS&lt;50 OLS Model'!$B$9*G80</f>
        <v>0</v>
      </c>
      <c r="N80" s="23">
        <f t="shared" ca="1" si="54"/>
        <v>1547958.9084295898</v>
      </c>
    </row>
    <row r="81" spans="1:14" x14ac:dyDescent="0.25">
      <c r="A81" s="18">
        <f>Data!A81</f>
        <v>41852</v>
      </c>
      <c r="B81" s="27">
        <f>Data!B81</f>
        <v>2014</v>
      </c>
      <c r="C81" s="5">
        <f>Data!G81</f>
        <v>1409726</v>
      </c>
      <c r="D81" s="23">
        <f t="shared" ref="D81:E81" ca="1" si="69">D69</f>
        <v>76.259999999999991</v>
      </c>
      <c r="E81" s="23">
        <f t="shared" ca="1" si="69"/>
        <v>24.46</v>
      </c>
      <c r="F81" s="23">
        <f>Data!X81</f>
        <v>20</v>
      </c>
      <c r="G81" s="23">
        <f>Data!AB81</f>
        <v>0</v>
      </c>
      <c r="I81" s="23">
        <f>'GS&lt;50 OLS Model'!$B$5</f>
        <v>541126.73317407805</v>
      </c>
      <c r="J81" s="23">
        <f ca="1">'GS&lt;50 OLS Model'!$B$6*D81</f>
        <v>56708.921244107114</v>
      </c>
      <c r="K81" s="23">
        <f ca="1">'GS&lt;50 OLS Model'!$B$7*E81</f>
        <v>76266.644485480516</v>
      </c>
      <c r="L81" s="23">
        <f>'GS&lt;50 OLS Model'!$B$8*F81</f>
        <v>773002.651580818</v>
      </c>
      <c r="M81" s="23">
        <f>'GS&lt;50 OLS Model'!$B$9*G81</f>
        <v>0</v>
      </c>
      <c r="N81" s="23">
        <f t="shared" ca="1" si="54"/>
        <v>1447104.9504844835</v>
      </c>
    </row>
    <row r="82" spans="1:14" x14ac:dyDescent="0.25">
      <c r="A82" s="18">
        <f>Data!A82</f>
        <v>41883</v>
      </c>
      <c r="B82" s="27">
        <f>Data!B82</f>
        <v>2014</v>
      </c>
      <c r="C82" s="5">
        <f>Data!G82</f>
        <v>1345733</v>
      </c>
      <c r="D82" s="23">
        <f t="shared" ref="D82:E82" ca="1" si="70">D70</f>
        <v>191.69000000000003</v>
      </c>
      <c r="E82" s="23">
        <f t="shared" ca="1" si="70"/>
        <v>6.8900000000000006</v>
      </c>
      <c r="F82" s="23">
        <f>Data!X82</f>
        <v>21</v>
      </c>
      <c r="G82" s="23">
        <f>Data!AB82</f>
        <v>1</v>
      </c>
      <c r="I82" s="23">
        <f>'GS&lt;50 OLS Model'!$B$5</f>
        <v>541126.73317407805</v>
      </c>
      <c r="J82" s="23">
        <f ca="1">'GS&lt;50 OLS Model'!$B$6*D82</f>
        <v>142545.67418414497</v>
      </c>
      <c r="K82" s="23">
        <f ca="1">'GS&lt;50 OLS Model'!$B$7*E82</f>
        <v>21483.122669867571</v>
      </c>
      <c r="L82" s="23">
        <f>'GS&lt;50 OLS Model'!$B$8*F82</f>
        <v>811652.78415985894</v>
      </c>
      <c r="M82" s="23">
        <f>'GS&lt;50 OLS Model'!$B$9*G82</f>
        <v>-121295.386574848</v>
      </c>
      <c r="N82" s="23">
        <f t="shared" ca="1" si="54"/>
        <v>1395512.9276131014</v>
      </c>
    </row>
    <row r="83" spans="1:14" x14ac:dyDescent="0.25">
      <c r="A83" s="18">
        <f>Data!A83</f>
        <v>41913</v>
      </c>
      <c r="B83" s="27">
        <f>Data!B83</f>
        <v>2014</v>
      </c>
      <c r="C83" s="5">
        <f>Data!G83</f>
        <v>1533974</v>
      </c>
      <c r="D83" s="23">
        <f t="shared" ref="D83:E83" ca="1" si="71">D71</f>
        <v>404.82</v>
      </c>
      <c r="E83" s="23">
        <f t="shared" ca="1" si="71"/>
        <v>0.67999999999999994</v>
      </c>
      <c r="F83" s="23">
        <f>Data!X83</f>
        <v>22</v>
      </c>
      <c r="G83" s="23">
        <f>Data!AB83</f>
        <v>1</v>
      </c>
      <c r="I83" s="23">
        <f>'GS&lt;50 OLS Model'!$B$5</f>
        <v>541126.73317407805</v>
      </c>
      <c r="J83" s="23">
        <f ca="1">'GS&lt;50 OLS Model'!$B$6*D83</f>
        <v>301034.69050668034</v>
      </c>
      <c r="K83" s="23">
        <f ca="1">'GS&lt;50 OLS Model'!$B$7*E83</f>
        <v>2120.2501328751737</v>
      </c>
      <c r="L83" s="23">
        <f>'GS&lt;50 OLS Model'!$B$8*F83</f>
        <v>850302.91673889989</v>
      </c>
      <c r="M83" s="23">
        <f>'GS&lt;50 OLS Model'!$B$9*G83</f>
        <v>-121295.386574848</v>
      </c>
      <c r="N83" s="23">
        <f t="shared" ca="1" si="54"/>
        <v>1573289.2039776854</v>
      </c>
    </row>
    <row r="84" spans="1:14" x14ac:dyDescent="0.25">
      <c r="A84" s="18">
        <f>Data!A84</f>
        <v>41944</v>
      </c>
      <c r="B84" s="27">
        <f>Data!B84</f>
        <v>2014</v>
      </c>
      <c r="C84" s="5">
        <f>Data!G84</f>
        <v>1748705</v>
      </c>
      <c r="D84" s="23">
        <f t="shared" ref="D84:E84" ca="1" si="72">D72</f>
        <v>606.39999999999986</v>
      </c>
      <c r="E84" s="23">
        <f t="shared" ca="1" si="72"/>
        <v>0</v>
      </c>
      <c r="F84" s="23">
        <f>Data!X84</f>
        <v>20</v>
      </c>
      <c r="G84" s="23">
        <f>Data!AB84</f>
        <v>1</v>
      </c>
      <c r="I84" s="23">
        <f>'GS&lt;50 OLS Model'!$B$5</f>
        <v>541126.73317407805</v>
      </c>
      <c r="J84" s="23">
        <f ca="1">'GS&lt;50 OLS Model'!$B$6*D84</f>
        <v>450934.82615298388</v>
      </c>
      <c r="K84" s="23">
        <f ca="1">'GS&lt;50 OLS Model'!$B$7*E84</f>
        <v>0</v>
      </c>
      <c r="L84" s="23">
        <f>'GS&lt;50 OLS Model'!$B$8*F84</f>
        <v>773002.651580818</v>
      </c>
      <c r="M84" s="23">
        <f>'GS&lt;50 OLS Model'!$B$9*G84</f>
        <v>-121295.386574848</v>
      </c>
      <c r="N84" s="23">
        <f t="shared" ca="1" si="54"/>
        <v>1643768.8243330319</v>
      </c>
    </row>
    <row r="85" spans="1:14" x14ac:dyDescent="0.25">
      <c r="A85" s="18">
        <f>Data!A85</f>
        <v>41974</v>
      </c>
      <c r="B85" s="27">
        <f>Data!B85</f>
        <v>2014</v>
      </c>
      <c r="C85" s="5">
        <f>Data!G85</f>
        <v>2029184</v>
      </c>
      <c r="D85" s="23">
        <f t="shared" ref="D85:E85" ca="1" si="73">D73</f>
        <v>897.8599999999999</v>
      </c>
      <c r="E85" s="23">
        <f t="shared" ca="1" si="73"/>
        <v>0</v>
      </c>
      <c r="F85" s="23">
        <f>Data!X85</f>
        <v>21</v>
      </c>
      <c r="G85" s="23">
        <f>Data!AB85</f>
        <v>0</v>
      </c>
      <c r="I85" s="23">
        <f>'GS&lt;50 OLS Model'!$B$5</f>
        <v>541126.73317407805</v>
      </c>
      <c r="J85" s="23">
        <f ca="1">'GS&lt;50 OLS Model'!$B$6*D85</f>
        <v>667672.06960705493</v>
      </c>
      <c r="K85" s="23">
        <f ca="1">'GS&lt;50 OLS Model'!$B$7*E85</f>
        <v>0</v>
      </c>
      <c r="L85" s="23">
        <f>'GS&lt;50 OLS Model'!$B$8*F85</f>
        <v>811652.78415985894</v>
      </c>
      <c r="M85" s="23">
        <f>'GS&lt;50 OLS Model'!$B$9*G85</f>
        <v>0</v>
      </c>
      <c r="N85" s="23">
        <f t="shared" ca="1" si="54"/>
        <v>2020451.5869409919</v>
      </c>
    </row>
    <row r="86" spans="1:14" x14ac:dyDescent="0.25">
      <c r="A86" s="18">
        <f>Data!A86</f>
        <v>42005</v>
      </c>
      <c r="B86" s="27">
        <f>Data!B86</f>
        <v>2015</v>
      </c>
      <c r="C86" s="5">
        <f>Data!G86</f>
        <v>2181872</v>
      </c>
      <c r="D86" s="23">
        <f t="shared" ref="D86:E86" ca="1" si="74">D74</f>
        <v>1035.1799999999998</v>
      </c>
      <c r="E86" s="23">
        <f t="shared" ca="1" si="74"/>
        <v>0</v>
      </c>
      <c r="F86" s="23">
        <f>Data!X86</f>
        <v>21</v>
      </c>
      <c r="G86" s="23">
        <f>Data!AB86</f>
        <v>0</v>
      </c>
      <c r="I86" s="23">
        <f>'GS&lt;50 OLS Model'!$B$5</f>
        <v>541126.73317407805</v>
      </c>
      <c r="J86" s="23">
        <f ca="1">'GS&lt;50 OLS Model'!$B$6*D86</f>
        <v>769786.79640014155</v>
      </c>
      <c r="K86" s="23">
        <f ca="1">'GS&lt;50 OLS Model'!$B$7*E86</f>
        <v>0</v>
      </c>
      <c r="L86" s="23">
        <f>'GS&lt;50 OLS Model'!$B$8*F86</f>
        <v>811652.78415985894</v>
      </c>
      <c r="M86" s="23">
        <f>'GS&lt;50 OLS Model'!$B$9*G86</f>
        <v>0</v>
      </c>
      <c r="N86" s="23">
        <f t="shared" ca="1" si="54"/>
        <v>2122566.3137340788</v>
      </c>
    </row>
    <row r="87" spans="1:14" x14ac:dyDescent="0.25">
      <c r="A87" s="18">
        <f>Data!A87</f>
        <v>42036</v>
      </c>
      <c r="B87" s="27">
        <f>Data!B87</f>
        <v>2015</v>
      </c>
      <c r="C87" s="5">
        <f>Data!G87</f>
        <v>2053688</v>
      </c>
      <c r="D87" s="23">
        <f t="shared" ref="D87:E87" ca="1" si="75">D75</f>
        <v>937.08000000000015</v>
      </c>
      <c r="E87" s="23">
        <f t="shared" ca="1" si="75"/>
        <v>0</v>
      </c>
      <c r="F87" s="23">
        <f>Data!X87</f>
        <v>19</v>
      </c>
      <c r="G87" s="23">
        <f>Data!AB87</f>
        <v>0</v>
      </c>
      <c r="I87" s="23">
        <f>'GS&lt;50 OLS Model'!$B$5</f>
        <v>541126.73317407805</v>
      </c>
      <c r="J87" s="23">
        <f ca="1">'GS&lt;50 OLS Model'!$B$6*D87</f>
        <v>696837.08260461455</v>
      </c>
      <c r="K87" s="23">
        <f ca="1">'GS&lt;50 OLS Model'!$B$7*E87</f>
        <v>0</v>
      </c>
      <c r="L87" s="23">
        <f>'GS&lt;50 OLS Model'!$B$8*F87</f>
        <v>734352.51900177717</v>
      </c>
      <c r="M87" s="23">
        <f>'GS&lt;50 OLS Model'!$B$9*G87</f>
        <v>0</v>
      </c>
      <c r="N87" s="23">
        <f t="shared" ca="1" si="54"/>
        <v>1972316.33478047</v>
      </c>
    </row>
    <row r="88" spans="1:14" x14ac:dyDescent="0.25">
      <c r="A88" s="18">
        <f>Data!A88</f>
        <v>42064</v>
      </c>
      <c r="B88" s="27">
        <f>Data!B88</f>
        <v>2015</v>
      </c>
      <c r="C88" s="5">
        <f>Data!G88</f>
        <v>1866590</v>
      </c>
      <c r="D88" s="23">
        <f t="shared" ref="D88:E88" ca="1" si="76">D76</f>
        <v>773.1400000000001</v>
      </c>
      <c r="E88" s="23">
        <f t="shared" ca="1" si="76"/>
        <v>0.13999999999999999</v>
      </c>
      <c r="F88" s="23">
        <f>Data!X88</f>
        <v>22</v>
      </c>
      <c r="G88" s="23">
        <f>Data!AB88</f>
        <v>1</v>
      </c>
      <c r="I88" s="23">
        <f>'GS&lt;50 OLS Model'!$B$5</f>
        <v>541126.73317407805</v>
      </c>
      <c r="J88" s="23">
        <f ca="1">'GS&lt;50 OLS Model'!$B$6*D88</f>
        <v>574927.03082440316</v>
      </c>
      <c r="K88" s="23">
        <f ca="1">'GS&lt;50 OLS Model'!$B$7*E88</f>
        <v>436.52208618018278</v>
      </c>
      <c r="L88" s="23">
        <f>'GS&lt;50 OLS Model'!$B$8*F88</f>
        <v>850302.91673889989</v>
      </c>
      <c r="M88" s="23">
        <f>'GS&lt;50 OLS Model'!$B$9*G88</f>
        <v>-121295.386574848</v>
      </c>
      <c r="N88" s="23">
        <f t="shared" ca="1" si="54"/>
        <v>1845497.8162487133</v>
      </c>
    </row>
    <row r="89" spans="1:14" x14ac:dyDescent="0.25">
      <c r="A89" s="18">
        <f>Data!A89</f>
        <v>42095</v>
      </c>
      <c r="B89" s="27">
        <f>Data!B89</f>
        <v>2015</v>
      </c>
      <c r="C89" s="5">
        <f>Data!G89</f>
        <v>1563342</v>
      </c>
      <c r="D89" s="23">
        <f t="shared" ref="D89:E89" ca="1" si="77">D77</f>
        <v>490.03999999999996</v>
      </c>
      <c r="E89" s="23">
        <f t="shared" ca="1" si="77"/>
        <v>0.16</v>
      </c>
      <c r="F89" s="23">
        <f>Data!X89</f>
        <v>20</v>
      </c>
      <c r="G89" s="23">
        <f>Data!AB89</f>
        <v>1</v>
      </c>
      <c r="I89" s="23">
        <f>'GS&lt;50 OLS Model'!$B$5</f>
        <v>541126.73317407805</v>
      </c>
      <c r="J89" s="23">
        <f ca="1">'GS&lt;50 OLS Model'!$B$6*D89</f>
        <v>364406.5010026521</v>
      </c>
      <c r="K89" s="23">
        <f ca="1">'GS&lt;50 OLS Model'!$B$7*E89</f>
        <v>498.88238420592324</v>
      </c>
      <c r="L89" s="23">
        <f>'GS&lt;50 OLS Model'!$B$8*F89</f>
        <v>773002.651580818</v>
      </c>
      <c r="M89" s="23">
        <f>'GS&lt;50 OLS Model'!$B$9*G89</f>
        <v>-121295.386574848</v>
      </c>
      <c r="N89" s="23">
        <f t="shared" ca="1" si="54"/>
        <v>1557739.3815669059</v>
      </c>
    </row>
    <row r="90" spans="1:14" x14ac:dyDescent="0.25">
      <c r="A90" s="18">
        <f>Data!A90</f>
        <v>42125</v>
      </c>
      <c r="B90" s="27">
        <f>Data!B90</f>
        <v>2015</v>
      </c>
      <c r="C90" s="5">
        <f>Data!G90</f>
        <v>1378861</v>
      </c>
      <c r="D90" s="23">
        <f t="shared" ref="D90:E90" ca="1" si="78">D78</f>
        <v>249.85999999999999</v>
      </c>
      <c r="E90" s="23">
        <f t="shared" ca="1" si="78"/>
        <v>7.95</v>
      </c>
      <c r="F90" s="23">
        <f>Data!X90</f>
        <v>20</v>
      </c>
      <c r="G90" s="23">
        <f>Data!AB90</f>
        <v>1</v>
      </c>
      <c r="I90" s="23">
        <f>'GS&lt;50 OLS Model'!$B$5</f>
        <v>541126.73317407805</v>
      </c>
      <c r="J90" s="23">
        <f ca="1">'GS&lt;50 OLS Model'!$B$6*D90</f>
        <v>185802.40049898511</v>
      </c>
      <c r="K90" s="23">
        <f ca="1">'GS&lt;50 OLS Model'!$B$7*E90</f>
        <v>24788.21846523181</v>
      </c>
      <c r="L90" s="23">
        <f>'GS&lt;50 OLS Model'!$B$8*F90</f>
        <v>773002.651580818</v>
      </c>
      <c r="M90" s="23">
        <f>'GS&lt;50 OLS Model'!$B$9*G90</f>
        <v>-121295.386574848</v>
      </c>
      <c r="N90" s="23">
        <f t="shared" ca="1" si="54"/>
        <v>1403424.6171442647</v>
      </c>
    </row>
    <row r="91" spans="1:14" x14ac:dyDescent="0.25">
      <c r="A91" s="18">
        <f>Data!A91</f>
        <v>42156</v>
      </c>
      <c r="B91" s="27">
        <f>Data!B91</f>
        <v>2015</v>
      </c>
      <c r="C91" s="5">
        <f>Data!G91</f>
        <v>1413368</v>
      </c>
      <c r="D91" s="23">
        <f t="shared" ref="D91:E91" ca="1" si="79">D79</f>
        <v>100.25000000000001</v>
      </c>
      <c r="E91" s="23">
        <f t="shared" ca="1" si="79"/>
        <v>18.03</v>
      </c>
      <c r="F91" s="23">
        <f>Data!X91</f>
        <v>22</v>
      </c>
      <c r="G91" s="23">
        <f>Data!AB91</f>
        <v>0</v>
      </c>
      <c r="I91" s="23">
        <f>'GS&lt;50 OLS Model'!$B$5</f>
        <v>541126.73317407805</v>
      </c>
      <c r="J91" s="23">
        <f ca="1">'GS&lt;50 OLS Model'!$B$6*D91</f>
        <v>74548.509765561757</v>
      </c>
      <c r="K91" s="23">
        <f ca="1">'GS&lt;50 OLS Model'!$B$7*E91</f>
        <v>56217.808670204977</v>
      </c>
      <c r="L91" s="23">
        <f>'GS&lt;50 OLS Model'!$B$8*F91</f>
        <v>850302.91673889989</v>
      </c>
      <c r="M91" s="23">
        <f>'GS&lt;50 OLS Model'!$B$9*G91</f>
        <v>0</v>
      </c>
      <c r="N91" s="23">
        <f t="shared" ca="1" si="54"/>
        <v>1522195.9683487448</v>
      </c>
    </row>
    <row r="92" spans="1:14" x14ac:dyDescent="0.25">
      <c r="A92" s="18">
        <f>Data!A92</f>
        <v>42186</v>
      </c>
      <c r="B92" s="27">
        <f>Data!B92</f>
        <v>2015</v>
      </c>
      <c r="C92" s="5">
        <f>Data!G92</f>
        <v>1537033</v>
      </c>
      <c r="D92" s="23">
        <f t="shared" ref="D92:E92" ca="1" si="80">D80</f>
        <v>49.4</v>
      </c>
      <c r="E92" s="23">
        <f t="shared" ca="1" si="80"/>
        <v>38.42</v>
      </c>
      <c r="F92" s="23">
        <f>Data!X92</f>
        <v>22</v>
      </c>
      <c r="G92" s="23">
        <f>Data!AB92</f>
        <v>0</v>
      </c>
      <c r="I92" s="23">
        <f>'GS&lt;50 OLS Model'!$B$5</f>
        <v>541126.73317407805</v>
      </c>
      <c r="J92" s="23">
        <f ca="1">'GS&lt;50 OLS Model'!$B$6*D92</f>
        <v>36735.126009164589</v>
      </c>
      <c r="K92" s="23">
        <f ca="1">'GS&lt;50 OLS Model'!$B$7*E92</f>
        <v>119794.13250744731</v>
      </c>
      <c r="L92" s="23">
        <f>'GS&lt;50 OLS Model'!$B$8*F92</f>
        <v>850302.91673889989</v>
      </c>
      <c r="M92" s="23">
        <f>'GS&lt;50 OLS Model'!$B$9*G92</f>
        <v>0</v>
      </c>
      <c r="N92" s="23">
        <f t="shared" ca="1" si="54"/>
        <v>1547958.9084295898</v>
      </c>
    </row>
    <row r="93" spans="1:14" x14ac:dyDescent="0.25">
      <c r="A93" s="18">
        <f>Data!A93</f>
        <v>42217</v>
      </c>
      <c r="B93" s="27">
        <f>Data!B93</f>
        <v>2015</v>
      </c>
      <c r="C93" s="5">
        <f>Data!G93</f>
        <v>1402790</v>
      </c>
      <c r="D93" s="23">
        <f t="shared" ref="D93:E93" ca="1" si="81">D81</f>
        <v>76.259999999999991</v>
      </c>
      <c r="E93" s="23">
        <f t="shared" ca="1" si="81"/>
        <v>24.46</v>
      </c>
      <c r="F93" s="23">
        <f>Data!X93</f>
        <v>20</v>
      </c>
      <c r="G93" s="23">
        <f>Data!AB93</f>
        <v>0</v>
      </c>
      <c r="I93" s="23">
        <f>'GS&lt;50 OLS Model'!$B$5</f>
        <v>541126.73317407805</v>
      </c>
      <c r="J93" s="23">
        <f ca="1">'GS&lt;50 OLS Model'!$B$6*D93</f>
        <v>56708.921244107114</v>
      </c>
      <c r="K93" s="23">
        <f ca="1">'GS&lt;50 OLS Model'!$B$7*E93</f>
        <v>76266.644485480516</v>
      </c>
      <c r="L93" s="23">
        <f>'GS&lt;50 OLS Model'!$B$8*F93</f>
        <v>773002.651580818</v>
      </c>
      <c r="M93" s="23">
        <f>'GS&lt;50 OLS Model'!$B$9*G93</f>
        <v>0</v>
      </c>
      <c r="N93" s="23">
        <f t="shared" ca="1" si="54"/>
        <v>1447104.9504844835</v>
      </c>
    </row>
    <row r="94" spans="1:14" x14ac:dyDescent="0.25">
      <c r="A94" s="18">
        <f>Data!A94</f>
        <v>42248</v>
      </c>
      <c r="B94" s="27">
        <f>Data!B94</f>
        <v>2015</v>
      </c>
      <c r="C94" s="5">
        <f>Data!G94</f>
        <v>1373277</v>
      </c>
      <c r="D94" s="23">
        <f t="shared" ref="D94:E94" ca="1" si="82">D82</f>
        <v>191.69000000000003</v>
      </c>
      <c r="E94" s="23">
        <f t="shared" ca="1" si="82"/>
        <v>6.8900000000000006</v>
      </c>
      <c r="F94" s="23">
        <f>Data!X94</f>
        <v>21</v>
      </c>
      <c r="G94" s="23">
        <f>Data!AB94</f>
        <v>1</v>
      </c>
      <c r="I94" s="23">
        <f>'GS&lt;50 OLS Model'!$B$5</f>
        <v>541126.73317407805</v>
      </c>
      <c r="J94" s="23">
        <f ca="1">'GS&lt;50 OLS Model'!$B$6*D94</f>
        <v>142545.67418414497</v>
      </c>
      <c r="K94" s="23">
        <f ca="1">'GS&lt;50 OLS Model'!$B$7*E94</f>
        <v>21483.122669867571</v>
      </c>
      <c r="L94" s="23">
        <f>'GS&lt;50 OLS Model'!$B$8*F94</f>
        <v>811652.78415985894</v>
      </c>
      <c r="M94" s="23">
        <f>'GS&lt;50 OLS Model'!$B$9*G94</f>
        <v>-121295.386574848</v>
      </c>
      <c r="N94" s="23">
        <f t="shared" ca="1" si="54"/>
        <v>1395512.9276131014</v>
      </c>
    </row>
    <row r="95" spans="1:14" x14ac:dyDescent="0.25">
      <c r="A95" s="18">
        <f>Data!A95</f>
        <v>42278</v>
      </c>
      <c r="B95" s="27">
        <f>Data!B95</f>
        <v>2015</v>
      </c>
      <c r="C95" s="5">
        <f>Data!G95</f>
        <v>1474437</v>
      </c>
      <c r="D95" s="23">
        <f t="shared" ref="D95:E95" ca="1" si="83">D83</f>
        <v>404.82</v>
      </c>
      <c r="E95" s="23">
        <f t="shared" ca="1" si="83"/>
        <v>0.67999999999999994</v>
      </c>
      <c r="F95" s="23">
        <f>Data!X95</f>
        <v>21</v>
      </c>
      <c r="G95" s="23">
        <f>Data!AB95</f>
        <v>1</v>
      </c>
      <c r="I95" s="23">
        <f>'GS&lt;50 OLS Model'!$B$5</f>
        <v>541126.73317407805</v>
      </c>
      <c r="J95" s="23">
        <f ca="1">'GS&lt;50 OLS Model'!$B$6*D95</f>
        <v>301034.69050668034</v>
      </c>
      <c r="K95" s="23">
        <f ca="1">'GS&lt;50 OLS Model'!$B$7*E95</f>
        <v>2120.2501328751737</v>
      </c>
      <c r="L95" s="23">
        <f>'GS&lt;50 OLS Model'!$B$8*F95</f>
        <v>811652.78415985894</v>
      </c>
      <c r="M95" s="23">
        <f>'GS&lt;50 OLS Model'!$B$9*G95</f>
        <v>-121295.386574848</v>
      </c>
      <c r="N95" s="23">
        <f t="shared" ca="1" si="54"/>
        <v>1534639.0713986442</v>
      </c>
    </row>
    <row r="96" spans="1:14" x14ac:dyDescent="0.25">
      <c r="A96" s="18">
        <f>Data!A96</f>
        <v>42309</v>
      </c>
      <c r="B96" s="27">
        <f>Data!B96</f>
        <v>2015</v>
      </c>
      <c r="C96" s="5">
        <f>Data!G96</f>
        <v>1536385</v>
      </c>
      <c r="D96" s="23">
        <f t="shared" ref="D96:E96" ca="1" si="84">D84</f>
        <v>606.39999999999986</v>
      </c>
      <c r="E96" s="23">
        <f t="shared" ca="1" si="84"/>
        <v>0</v>
      </c>
      <c r="F96" s="23">
        <f>Data!X96</f>
        <v>21</v>
      </c>
      <c r="G96" s="23">
        <f>Data!AB96</f>
        <v>1</v>
      </c>
      <c r="I96" s="23">
        <f>'GS&lt;50 OLS Model'!$B$5</f>
        <v>541126.73317407805</v>
      </c>
      <c r="J96" s="23">
        <f ca="1">'GS&lt;50 OLS Model'!$B$6*D96</f>
        <v>450934.82615298388</v>
      </c>
      <c r="K96" s="23">
        <f ca="1">'GS&lt;50 OLS Model'!$B$7*E96</f>
        <v>0</v>
      </c>
      <c r="L96" s="23">
        <f>'GS&lt;50 OLS Model'!$B$8*F96</f>
        <v>811652.78415985894</v>
      </c>
      <c r="M96" s="23">
        <f>'GS&lt;50 OLS Model'!$B$9*G96</f>
        <v>-121295.386574848</v>
      </c>
      <c r="N96" s="23">
        <f t="shared" ca="1" si="54"/>
        <v>1682418.9569120728</v>
      </c>
    </row>
    <row r="97" spans="1:14" x14ac:dyDescent="0.25">
      <c r="A97" s="18">
        <f>Data!A97</f>
        <v>42339</v>
      </c>
      <c r="B97" s="27">
        <f>Data!B97</f>
        <v>2015</v>
      </c>
      <c r="C97" s="5">
        <f>Data!G97</f>
        <v>1821338</v>
      </c>
      <c r="D97" s="23">
        <f t="shared" ref="D97:E97" ca="1" si="85">D85</f>
        <v>897.8599999999999</v>
      </c>
      <c r="E97" s="23">
        <f t="shared" ca="1" si="85"/>
        <v>0</v>
      </c>
      <c r="F97" s="23">
        <f>Data!X97</f>
        <v>21</v>
      </c>
      <c r="G97" s="23">
        <f>Data!AB97</f>
        <v>0</v>
      </c>
      <c r="I97" s="23">
        <f>'GS&lt;50 OLS Model'!$B$5</f>
        <v>541126.73317407805</v>
      </c>
      <c r="J97" s="23">
        <f ca="1">'GS&lt;50 OLS Model'!$B$6*D97</f>
        <v>667672.06960705493</v>
      </c>
      <c r="K97" s="23">
        <f ca="1">'GS&lt;50 OLS Model'!$B$7*E97</f>
        <v>0</v>
      </c>
      <c r="L97" s="23">
        <f>'GS&lt;50 OLS Model'!$B$8*F97</f>
        <v>811652.78415985894</v>
      </c>
      <c r="M97" s="23">
        <f>'GS&lt;50 OLS Model'!$B$9*G97</f>
        <v>0</v>
      </c>
      <c r="N97" s="23">
        <f t="shared" ca="1" si="54"/>
        <v>2020451.5869409919</v>
      </c>
    </row>
    <row r="98" spans="1:14" x14ac:dyDescent="0.25">
      <c r="A98" s="18">
        <v>42370</v>
      </c>
      <c r="B98" s="27">
        <f>YEAR(A98)</f>
        <v>2016</v>
      </c>
      <c r="D98" s="23">
        <f t="shared" ref="D98:E98" ca="1" si="86">D86</f>
        <v>1035.1799999999998</v>
      </c>
      <c r="E98" s="23">
        <f t="shared" ca="1" si="86"/>
        <v>0</v>
      </c>
      <c r="F98" s="23">
        <v>20</v>
      </c>
      <c r="G98" s="23">
        <f>G86</f>
        <v>0</v>
      </c>
      <c r="I98" s="23">
        <f>'GS&lt;50 OLS Model'!$B$5</f>
        <v>541126.73317407805</v>
      </c>
      <c r="J98" s="23">
        <f ca="1">'GS&lt;50 OLS Model'!$B$6*D98</f>
        <v>769786.79640014155</v>
      </c>
      <c r="K98" s="23">
        <f ca="1">'GS&lt;50 OLS Model'!$B$7*E98</f>
        <v>0</v>
      </c>
      <c r="L98" s="23">
        <f>'GS&lt;50 OLS Model'!$B$8*F98</f>
        <v>773002.651580818</v>
      </c>
      <c r="M98" s="23">
        <f>'GS&lt;50 OLS Model'!$B$9*G98</f>
        <v>0</v>
      </c>
      <c r="N98" s="23">
        <f t="shared" ref="N98:N121" ca="1" si="87">SUM(I98:M98)</f>
        <v>2083916.1811550376</v>
      </c>
    </row>
    <row r="99" spans="1:14" x14ac:dyDescent="0.25">
      <c r="A99" s="18">
        <v>42401</v>
      </c>
      <c r="B99" s="27">
        <f t="shared" ref="B99:B121" si="88">YEAR(A99)</f>
        <v>2016</v>
      </c>
      <c r="D99" s="23">
        <f t="shared" ref="D99:E99" ca="1" si="89">D87</f>
        <v>937.08000000000015</v>
      </c>
      <c r="E99" s="23">
        <f t="shared" ca="1" si="89"/>
        <v>0</v>
      </c>
      <c r="F99" s="23">
        <v>20</v>
      </c>
      <c r="G99" s="23">
        <f t="shared" ref="G99:G121" si="90">G87</f>
        <v>0</v>
      </c>
      <c r="I99" s="23">
        <f>'GS&lt;50 OLS Model'!$B$5</f>
        <v>541126.73317407805</v>
      </c>
      <c r="J99" s="23">
        <f ca="1">'GS&lt;50 OLS Model'!$B$6*D99</f>
        <v>696837.08260461455</v>
      </c>
      <c r="K99" s="23">
        <f ca="1">'GS&lt;50 OLS Model'!$B$7*E99</f>
        <v>0</v>
      </c>
      <c r="L99" s="23">
        <f>'GS&lt;50 OLS Model'!$B$8*F99</f>
        <v>773002.651580818</v>
      </c>
      <c r="M99" s="23">
        <f>'GS&lt;50 OLS Model'!$B$9*G99</f>
        <v>0</v>
      </c>
      <c r="N99" s="23">
        <f t="shared" ca="1" si="87"/>
        <v>2010966.4673595107</v>
      </c>
    </row>
    <row r="100" spans="1:14" x14ac:dyDescent="0.25">
      <c r="A100" s="18">
        <v>42430</v>
      </c>
      <c r="B100" s="27">
        <f t="shared" si="88"/>
        <v>2016</v>
      </c>
      <c r="D100" s="23">
        <f t="shared" ref="D100:E100" ca="1" si="91">D88</f>
        <v>773.1400000000001</v>
      </c>
      <c r="E100" s="23">
        <f t="shared" ca="1" si="91"/>
        <v>0.13999999999999999</v>
      </c>
      <c r="F100" s="23">
        <v>21</v>
      </c>
      <c r="G100" s="23">
        <f t="shared" si="90"/>
        <v>1</v>
      </c>
      <c r="I100" s="23">
        <f>'GS&lt;50 OLS Model'!$B$5</f>
        <v>541126.73317407805</v>
      </c>
      <c r="J100" s="23">
        <f ca="1">'GS&lt;50 OLS Model'!$B$6*D100</f>
        <v>574927.03082440316</v>
      </c>
      <c r="K100" s="23">
        <f ca="1">'GS&lt;50 OLS Model'!$B$7*E100</f>
        <v>436.52208618018278</v>
      </c>
      <c r="L100" s="23">
        <f>'GS&lt;50 OLS Model'!$B$8*F100</f>
        <v>811652.78415985894</v>
      </c>
      <c r="M100" s="23">
        <f>'GS&lt;50 OLS Model'!$B$9*G100</f>
        <v>-121295.386574848</v>
      </c>
      <c r="N100" s="23">
        <f t="shared" ca="1" si="87"/>
        <v>1806847.6836696723</v>
      </c>
    </row>
    <row r="101" spans="1:14" x14ac:dyDescent="0.25">
      <c r="A101" s="18">
        <v>42461</v>
      </c>
      <c r="B101" s="27">
        <f t="shared" si="88"/>
        <v>2016</v>
      </c>
      <c r="D101" s="23">
        <f t="shared" ref="D101:E101" ca="1" si="92">D89</f>
        <v>490.03999999999996</v>
      </c>
      <c r="E101" s="23">
        <f t="shared" ca="1" si="92"/>
        <v>0.16</v>
      </c>
      <c r="F101" s="23">
        <v>21</v>
      </c>
      <c r="G101" s="23">
        <f t="shared" si="90"/>
        <v>1</v>
      </c>
      <c r="I101" s="23">
        <f>'GS&lt;50 OLS Model'!$B$5</f>
        <v>541126.73317407805</v>
      </c>
      <c r="J101" s="23">
        <f ca="1">'GS&lt;50 OLS Model'!$B$6*D101</f>
        <v>364406.5010026521</v>
      </c>
      <c r="K101" s="23">
        <f ca="1">'GS&lt;50 OLS Model'!$B$7*E101</f>
        <v>498.88238420592324</v>
      </c>
      <c r="L101" s="23">
        <f>'GS&lt;50 OLS Model'!$B$8*F101</f>
        <v>811652.78415985894</v>
      </c>
      <c r="M101" s="23">
        <f>'GS&lt;50 OLS Model'!$B$9*G101</f>
        <v>-121295.386574848</v>
      </c>
      <c r="N101" s="23">
        <f t="shared" ca="1" si="87"/>
        <v>1596389.5141459471</v>
      </c>
    </row>
    <row r="102" spans="1:14" x14ac:dyDescent="0.25">
      <c r="A102" s="18">
        <v>42491</v>
      </c>
      <c r="B102" s="27">
        <f t="shared" si="88"/>
        <v>2016</v>
      </c>
      <c r="D102" s="23">
        <f t="shared" ref="D102:E102" ca="1" si="93">D90</f>
        <v>249.85999999999999</v>
      </c>
      <c r="E102" s="23">
        <f t="shared" ca="1" si="93"/>
        <v>7.95</v>
      </c>
      <c r="F102" s="23">
        <v>21</v>
      </c>
      <c r="G102" s="23">
        <f t="shared" si="90"/>
        <v>1</v>
      </c>
      <c r="I102" s="23">
        <f>'GS&lt;50 OLS Model'!$B$5</f>
        <v>541126.73317407805</v>
      </c>
      <c r="J102" s="23">
        <f ca="1">'GS&lt;50 OLS Model'!$B$6*D102</f>
        <v>185802.40049898511</v>
      </c>
      <c r="K102" s="23">
        <f ca="1">'GS&lt;50 OLS Model'!$B$7*E102</f>
        <v>24788.21846523181</v>
      </c>
      <c r="L102" s="23">
        <f>'GS&lt;50 OLS Model'!$B$8*F102</f>
        <v>811652.78415985894</v>
      </c>
      <c r="M102" s="23">
        <f>'GS&lt;50 OLS Model'!$B$9*G102</f>
        <v>-121295.386574848</v>
      </c>
      <c r="N102" s="23">
        <f t="shared" ca="1" si="87"/>
        <v>1442074.7497233059</v>
      </c>
    </row>
    <row r="103" spans="1:14" x14ac:dyDescent="0.25">
      <c r="A103" s="18">
        <v>42522</v>
      </c>
      <c r="B103" s="27">
        <f t="shared" si="88"/>
        <v>2016</v>
      </c>
      <c r="D103" s="23">
        <f t="shared" ref="D103:E103" ca="1" si="94">D91</f>
        <v>100.25000000000001</v>
      </c>
      <c r="E103" s="23">
        <f t="shared" ca="1" si="94"/>
        <v>18.03</v>
      </c>
      <c r="F103" s="23">
        <v>22</v>
      </c>
      <c r="G103" s="23">
        <f t="shared" si="90"/>
        <v>0</v>
      </c>
      <c r="I103" s="23">
        <f>'GS&lt;50 OLS Model'!$B$5</f>
        <v>541126.73317407805</v>
      </c>
      <c r="J103" s="23">
        <f ca="1">'GS&lt;50 OLS Model'!$B$6*D103</f>
        <v>74548.509765561757</v>
      </c>
      <c r="K103" s="23">
        <f ca="1">'GS&lt;50 OLS Model'!$B$7*E103</f>
        <v>56217.808670204977</v>
      </c>
      <c r="L103" s="23">
        <f>'GS&lt;50 OLS Model'!$B$8*F103</f>
        <v>850302.91673889989</v>
      </c>
      <c r="M103" s="23">
        <f>'GS&lt;50 OLS Model'!$B$9*G103</f>
        <v>0</v>
      </c>
      <c r="N103" s="23">
        <f t="shared" ca="1" si="87"/>
        <v>1522195.9683487448</v>
      </c>
    </row>
    <row r="104" spans="1:14" x14ac:dyDescent="0.25">
      <c r="A104" s="18">
        <v>42552</v>
      </c>
      <c r="B104" s="27">
        <f t="shared" si="88"/>
        <v>2016</v>
      </c>
      <c r="D104" s="23">
        <f t="shared" ref="D104:E104" ca="1" si="95">D92</f>
        <v>49.4</v>
      </c>
      <c r="E104" s="23">
        <f t="shared" ca="1" si="95"/>
        <v>38.42</v>
      </c>
      <c r="F104" s="23">
        <v>20</v>
      </c>
      <c r="G104" s="23">
        <f t="shared" si="90"/>
        <v>0</v>
      </c>
      <c r="I104" s="23">
        <f>'GS&lt;50 OLS Model'!$B$5</f>
        <v>541126.73317407805</v>
      </c>
      <c r="J104" s="23">
        <f ca="1">'GS&lt;50 OLS Model'!$B$6*D104</f>
        <v>36735.126009164589</v>
      </c>
      <c r="K104" s="23">
        <f ca="1">'GS&lt;50 OLS Model'!$B$7*E104</f>
        <v>119794.13250744731</v>
      </c>
      <c r="L104" s="23">
        <f>'GS&lt;50 OLS Model'!$B$8*F104</f>
        <v>773002.651580818</v>
      </c>
      <c r="M104" s="23">
        <f>'GS&lt;50 OLS Model'!$B$9*G104</f>
        <v>0</v>
      </c>
      <c r="N104" s="23">
        <f t="shared" ca="1" si="87"/>
        <v>1470658.6432715079</v>
      </c>
    </row>
    <row r="105" spans="1:14" x14ac:dyDescent="0.25">
      <c r="A105" s="18">
        <v>42583</v>
      </c>
      <c r="B105" s="27">
        <f t="shared" si="88"/>
        <v>2016</v>
      </c>
      <c r="D105" s="23">
        <f t="shared" ref="D105:E105" ca="1" si="96">D93</f>
        <v>76.259999999999991</v>
      </c>
      <c r="E105" s="23">
        <f t="shared" ca="1" si="96"/>
        <v>24.46</v>
      </c>
      <c r="F105" s="23">
        <v>22</v>
      </c>
      <c r="G105" s="23">
        <f t="shared" si="90"/>
        <v>0</v>
      </c>
      <c r="I105" s="23">
        <f>'GS&lt;50 OLS Model'!$B$5</f>
        <v>541126.73317407805</v>
      </c>
      <c r="J105" s="23">
        <f ca="1">'GS&lt;50 OLS Model'!$B$6*D105</f>
        <v>56708.921244107114</v>
      </c>
      <c r="K105" s="23">
        <f ca="1">'GS&lt;50 OLS Model'!$B$7*E105</f>
        <v>76266.644485480516</v>
      </c>
      <c r="L105" s="23">
        <f>'GS&lt;50 OLS Model'!$B$8*F105</f>
        <v>850302.91673889989</v>
      </c>
      <c r="M105" s="23">
        <f>'GS&lt;50 OLS Model'!$B$9*G105</f>
        <v>0</v>
      </c>
      <c r="N105" s="23">
        <f t="shared" ca="1" si="87"/>
        <v>1524405.2156425654</v>
      </c>
    </row>
    <row r="106" spans="1:14" x14ac:dyDescent="0.25">
      <c r="A106" s="18">
        <v>42614</v>
      </c>
      <c r="B106" s="27">
        <f t="shared" si="88"/>
        <v>2016</v>
      </c>
      <c r="D106" s="23">
        <f t="shared" ref="D106:E106" ca="1" si="97">D94</f>
        <v>191.69000000000003</v>
      </c>
      <c r="E106" s="23">
        <f t="shared" ca="1" si="97"/>
        <v>6.8900000000000006</v>
      </c>
      <c r="F106" s="23">
        <v>21</v>
      </c>
      <c r="G106" s="23">
        <f t="shared" si="90"/>
        <v>1</v>
      </c>
      <c r="I106" s="23">
        <f>'GS&lt;50 OLS Model'!$B$5</f>
        <v>541126.73317407805</v>
      </c>
      <c r="J106" s="23">
        <f ca="1">'GS&lt;50 OLS Model'!$B$6*D106</f>
        <v>142545.67418414497</v>
      </c>
      <c r="K106" s="23">
        <f ca="1">'GS&lt;50 OLS Model'!$B$7*E106</f>
        <v>21483.122669867571</v>
      </c>
      <c r="L106" s="23">
        <f>'GS&lt;50 OLS Model'!$B$8*F106</f>
        <v>811652.78415985894</v>
      </c>
      <c r="M106" s="23">
        <f>'GS&lt;50 OLS Model'!$B$9*G106</f>
        <v>-121295.386574848</v>
      </c>
      <c r="N106" s="23">
        <f t="shared" ca="1" si="87"/>
        <v>1395512.9276131014</v>
      </c>
    </row>
    <row r="107" spans="1:14" x14ac:dyDescent="0.25">
      <c r="A107" s="18">
        <v>42644</v>
      </c>
      <c r="B107" s="27">
        <f t="shared" si="88"/>
        <v>2016</v>
      </c>
      <c r="D107" s="23">
        <f t="shared" ref="D107:E107" ca="1" si="98">D95</f>
        <v>404.82</v>
      </c>
      <c r="E107" s="23">
        <f t="shared" ca="1" si="98"/>
        <v>0.67999999999999994</v>
      </c>
      <c r="F107" s="23">
        <v>20</v>
      </c>
      <c r="G107" s="23">
        <f t="shared" si="90"/>
        <v>1</v>
      </c>
      <c r="I107" s="23">
        <f>'GS&lt;50 OLS Model'!$B$5</f>
        <v>541126.73317407805</v>
      </c>
      <c r="J107" s="23">
        <f ca="1">'GS&lt;50 OLS Model'!$B$6*D107</f>
        <v>301034.69050668034</v>
      </c>
      <c r="K107" s="23">
        <f ca="1">'GS&lt;50 OLS Model'!$B$7*E107</f>
        <v>2120.2501328751737</v>
      </c>
      <c r="L107" s="23">
        <f>'GS&lt;50 OLS Model'!$B$8*F107</f>
        <v>773002.651580818</v>
      </c>
      <c r="M107" s="23">
        <f>'GS&lt;50 OLS Model'!$B$9*G107</f>
        <v>-121295.386574848</v>
      </c>
      <c r="N107" s="23">
        <f t="shared" ca="1" si="87"/>
        <v>1495988.9388196035</v>
      </c>
    </row>
    <row r="108" spans="1:14" x14ac:dyDescent="0.25">
      <c r="A108" s="18">
        <v>42675</v>
      </c>
      <c r="B108" s="27">
        <f t="shared" si="88"/>
        <v>2016</v>
      </c>
      <c r="D108" s="23">
        <f t="shared" ref="D108:E108" ca="1" si="99">D96</f>
        <v>606.39999999999986</v>
      </c>
      <c r="E108" s="23">
        <f t="shared" ca="1" si="99"/>
        <v>0</v>
      </c>
      <c r="F108" s="23">
        <v>21</v>
      </c>
      <c r="G108" s="23">
        <f t="shared" si="90"/>
        <v>1</v>
      </c>
      <c r="I108" s="23">
        <f>'GS&lt;50 OLS Model'!$B$5</f>
        <v>541126.73317407805</v>
      </c>
      <c r="J108" s="23">
        <f ca="1">'GS&lt;50 OLS Model'!$B$6*D108</f>
        <v>450934.82615298388</v>
      </c>
      <c r="K108" s="23">
        <f ca="1">'GS&lt;50 OLS Model'!$B$7*E108</f>
        <v>0</v>
      </c>
      <c r="L108" s="23">
        <f>'GS&lt;50 OLS Model'!$B$8*F108</f>
        <v>811652.78415985894</v>
      </c>
      <c r="M108" s="23">
        <f>'GS&lt;50 OLS Model'!$B$9*G108</f>
        <v>-121295.386574848</v>
      </c>
      <c r="N108" s="23">
        <f t="shared" ca="1" si="87"/>
        <v>1682418.9569120728</v>
      </c>
    </row>
    <row r="109" spans="1:14" x14ac:dyDescent="0.25">
      <c r="A109" s="18">
        <v>42705</v>
      </c>
      <c r="B109" s="27">
        <f t="shared" si="88"/>
        <v>2016</v>
      </c>
      <c r="D109" s="23">
        <f t="shared" ref="D109:E109" ca="1" si="100">D97</f>
        <v>897.8599999999999</v>
      </c>
      <c r="E109" s="23">
        <f t="shared" ca="1" si="100"/>
        <v>0</v>
      </c>
      <c r="F109" s="23">
        <v>20</v>
      </c>
      <c r="G109" s="23">
        <f t="shared" si="90"/>
        <v>0</v>
      </c>
      <c r="I109" s="23">
        <f>'GS&lt;50 OLS Model'!$B$5</f>
        <v>541126.73317407805</v>
      </c>
      <c r="J109" s="23">
        <f ca="1">'GS&lt;50 OLS Model'!$B$6*D109</f>
        <v>667672.06960705493</v>
      </c>
      <c r="K109" s="23">
        <f ca="1">'GS&lt;50 OLS Model'!$B$7*E109</f>
        <v>0</v>
      </c>
      <c r="L109" s="23">
        <f>'GS&lt;50 OLS Model'!$B$8*F109</f>
        <v>773002.651580818</v>
      </c>
      <c r="M109" s="23">
        <f>'GS&lt;50 OLS Model'!$B$9*G109</f>
        <v>0</v>
      </c>
      <c r="N109" s="23">
        <f t="shared" ca="1" si="87"/>
        <v>1981801.454361951</v>
      </c>
    </row>
    <row r="110" spans="1:14" x14ac:dyDescent="0.25">
      <c r="A110" s="18">
        <v>42736</v>
      </c>
      <c r="B110" s="27">
        <f t="shared" si="88"/>
        <v>2017</v>
      </c>
      <c r="D110" s="23">
        <f t="shared" ref="D110:E110" ca="1" si="101">D98</f>
        <v>1035.1799999999998</v>
      </c>
      <c r="E110" s="23">
        <f t="shared" ca="1" si="101"/>
        <v>0</v>
      </c>
      <c r="F110" s="23">
        <v>21</v>
      </c>
      <c r="G110" s="23">
        <f t="shared" si="90"/>
        <v>0</v>
      </c>
      <c r="I110" s="23">
        <f>'GS&lt;50 OLS Model'!$B$5</f>
        <v>541126.73317407805</v>
      </c>
      <c r="J110" s="23">
        <f ca="1">'GS&lt;50 OLS Model'!$B$6*D110</f>
        <v>769786.79640014155</v>
      </c>
      <c r="K110" s="23">
        <f ca="1">'GS&lt;50 OLS Model'!$B$7*E110</f>
        <v>0</v>
      </c>
      <c r="L110" s="23">
        <f>'GS&lt;50 OLS Model'!$B$8*F110</f>
        <v>811652.78415985894</v>
      </c>
      <c r="M110" s="23">
        <f>'GS&lt;50 OLS Model'!$B$9*G110</f>
        <v>0</v>
      </c>
      <c r="N110" s="23">
        <f t="shared" ca="1" si="87"/>
        <v>2122566.3137340788</v>
      </c>
    </row>
    <row r="111" spans="1:14" x14ac:dyDescent="0.25">
      <c r="A111" s="18">
        <v>42767</v>
      </c>
      <c r="B111" s="27">
        <f t="shared" si="88"/>
        <v>2017</v>
      </c>
      <c r="D111" s="23">
        <f t="shared" ref="D111:E111" ca="1" si="102">D99</f>
        <v>937.08000000000015</v>
      </c>
      <c r="E111" s="23">
        <f t="shared" ca="1" si="102"/>
        <v>0</v>
      </c>
      <c r="F111" s="23">
        <v>19</v>
      </c>
      <c r="G111" s="23">
        <f t="shared" si="90"/>
        <v>0</v>
      </c>
      <c r="I111" s="23">
        <f>'GS&lt;50 OLS Model'!$B$5</f>
        <v>541126.73317407805</v>
      </c>
      <c r="J111" s="23">
        <f ca="1">'GS&lt;50 OLS Model'!$B$6*D111</f>
        <v>696837.08260461455</v>
      </c>
      <c r="K111" s="23">
        <f ca="1">'GS&lt;50 OLS Model'!$B$7*E111</f>
        <v>0</v>
      </c>
      <c r="L111" s="23">
        <f>'GS&lt;50 OLS Model'!$B$8*F111</f>
        <v>734352.51900177717</v>
      </c>
      <c r="M111" s="23">
        <f>'GS&lt;50 OLS Model'!$B$9*G111</f>
        <v>0</v>
      </c>
      <c r="N111" s="23">
        <f t="shared" ca="1" si="87"/>
        <v>1972316.33478047</v>
      </c>
    </row>
    <row r="112" spans="1:14" x14ac:dyDescent="0.25">
      <c r="A112" s="18">
        <v>42795</v>
      </c>
      <c r="B112" s="27">
        <f t="shared" si="88"/>
        <v>2017</v>
      </c>
      <c r="D112" s="23">
        <f t="shared" ref="D112:E112" ca="1" si="103">D100</f>
        <v>773.1400000000001</v>
      </c>
      <c r="E112" s="23">
        <f t="shared" ca="1" si="103"/>
        <v>0.13999999999999999</v>
      </c>
      <c r="F112" s="23">
        <v>23</v>
      </c>
      <c r="G112" s="23">
        <f t="shared" si="90"/>
        <v>1</v>
      </c>
      <c r="I112" s="23">
        <f>'GS&lt;50 OLS Model'!$B$5</f>
        <v>541126.73317407805</v>
      </c>
      <c r="J112" s="23">
        <f ca="1">'GS&lt;50 OLS Model'!$B$6*D112</f>
        <v>574927.03082440316</v>
      </c>
      <c r="K112" s="23">
        <f ca="1">'GS&lt;50 OLS Model'!$B$7*E112</f>
        <v>436.52208618018278</v>
      </c>
      <c r="L112" s="23">
        <f>'GS&lt;50 OLS Model'!$B$8*F112</f>
        <v>888953.04931794072</v>
      </c>
      <c r="M112" s="23">
        <f>'GS&lt;50 OLS Model'!$B$9*G112</f>
        <v>-121295.386574848</v>
      </c>
      <c r="N112" s="23">
        <f t="shared" ca="1" si="87"/>
        <v>1884147.9488277542</v>
      </c>
    </row>
    <row r="113" spans="1:14" x14ac:dyDescent="0.25">
      <c r="A113" s="18">
        <v>42826</v>
      </c>
      <c r="B113" s="27">
        <f t="shared" si="88"/>
        <v>2017</v>
      </c>
      <c r="D113" s="23">
        <f t="shared" ref="D113:E113" ca="1" si="104">D101</f>
        <v>490.03999999999996</v>
      </c>
      <c r="E113" s="23">
        <f t="shared" ca="1" si="104"/>
        <v>0.16</v>
      </c>
      <c r="F113" s="23">
        <v>18</v>
      </c>
      <c r="G113" s="23">
        <f t="shared" si="90"/>
        <v>1</v>
      </c>
      <c r="I113" s="23">
        <f>'GS&lt;50 OLS Model'!$B$5</f>
        <v>541126.73317407805</v>
      </c>
      <c r="J113" s="23">
        <f ca="1">'GS&lt;50 OLS Model'!$B$6*D113</f>
        <v>364406.5010026521</v>
      </c>
      <c r="K113" s="23">
        <f ca="1">'GS&lt;50 OLS Model'!$B$7*E113</f>
        <v>498.88238420592324</v>
      </c>
      <c r="L113" s="23">
        <f>'GS&lt;50 OLS Model'!$B$8*F113</f>
        <v>695702.38642273622</v>
      </c>
      <c r="M113" s="23">
        <f>'GS&lt;50 OLS Model'!$B$9*G113</f>
        <v>-121295.386574848</v>
      </c>
      <c r="N113" s="23">
        <f t="shared" ca="1" si="87"/>
        <v>1480439.1164088242</v>
      </c>
    </row>
    <row r="114" spans="1:14" x14ac:dyDescent="0.25">
      <c r="A114" s="18">
        <v>42856</v>
      </c>
      <c r="B114" s="27">
        <f t="shared" si="88"/>
        <v>2017</v>
      </c>
      <c r="D114" s="23">
        <f t="shared" ref="D114:E114" ca="1" si="105">D102</f>
        <v>249.85999999999999</v>
      </c>
      <c r="E114" s="23">
        <f t="shared" ca="1" si="105"/>
        <v>7.95</v>
      </c>
      <c r="F114" s="23">
        <v>22</v>
      </c>
      <c r="G114" s="23">
        <f t="shared" si="90"/>
        <v>1</v>
      </c>
      <c r="I114" s="23">
        <f>'GS&lt;50 OLS Model'!$B$5</f>
        <v>541126.73317407805</v>
      </c>
      <c r="J114" s="23">
        <f ca="1">'GS&lt;50 OLS Model'!$B$6*D114</f>
        <v>185802.40049898511</v>
      </c>
      <c r="K114" s="23">
        <f ca="1">'GS&lt;50 OLS Model'!$B$7*E114</f>
        <v>24788.21846523181</v>
      </c>
      <c r="L114" s="23">
        <f>'GS&lt;50 OLS Model'!$B$8*F114</f>
        <v>850302.91673889989</v>
      </c>
      <c r="M114" s="23">
        <f>'GS&lt;50 OLS Model'!$B$9*G114</f>
        <v>-121295.386574848</v>
      </c>
      <c r="N114" s="23">
        <f t="shared" ca="1" si="87"/>
        <v>1480724.8823023466</v>
      </c>
    </row>
    <row r="115" spans="1:14" x14ac:dyDescent="0.25">
      <c r="A115" s="18">
        <v>42887</v>
      </c>
      <c r="B115" s="27">
        <f t="shared" si="88"/>
        <v>2017</v>
      </c>
      <c r="D115" s="23">
        <f t="shared" ref="D115:E115" ca="1" si="106">D103</f>
        <v>100.25000000000001</v>
      </c>
      <c r="E115" s="23">
        <f t="shared" ca="1" si="106"/>
        <v>18.03</v>
      </c>
      <c r="F115" s="23">
        <v>22</v>
      </c>
      <c r="G115" s="23">
        <f t="shared" si="90"/>
        <v>0</v>
      </c>
      <c r="I115" s="23">
        <f>'GS&lt;50 OLS Model'!$B$5</f>
        <v>541126.73317407805</v>
      </c>
      <c r="J115" s="23">
        <f ca="1">'GS&lt;50 OLS Model'!$B$6*D115</f>
        <v>74548.509765561757</v>
      </c>
      <c r="K115" s="23">
        <f ca="1">'GS&lt;50 OLS Model'!$B$7*E115</f>
        <v>56217.808670204977</v>
      </c>
      <c r="L115" s="23">
        <f>'GS&lt;50 OLS Model'!$B$8*F115</f>
        <v>850302.91673889989</v>
      </c>
      <c r="M115" s="23">
        <f>'GS&lt;50 OLS Model'!$B$9*G115</f>
        <v>0</v>
      </c>
      <c r="N115" s="23">
        <f t="shared" ca="1" si="87"/>
        <v>1522195.9683487448</v>
      </c>
    </row>
    <row r="116" spans="1:14" x14ac:dyDescent="0.25">
      <c r="A116" s="18">
        <v>42917</v>
      </c>
      <c r="B116" s="27">
        <f t="shared" si="88"/>
        <v>2017</v>
      </c>
      <c r="D116" s="23">
        <f t="shared" ref="D116:E116" ca="1" si="107">D104</f>
        <v>49.4</v>
      </c>
      <c r="E116" s="23">
        <f t="shared" ca="1" si="107"/>
        <v>38.42</v>
      </c>
      <c r="F116" s="23">
        <v>20</v>
      </c>
      <c r="G116" s="23">
        <f t="shared" si="90"/>
        <v>0</v>
      </c>
      <c r="I116" s="23">
        <f>'GS&lt;50 OLS Model'!$B$5</f>
        <v>541126.73317407805</v>
      </c>
      <c r="J116" s="23">
        <f ca="1">'GS&lt;50 OLS Model'!$B$6*D116</f>
        <v>36735.126009164589</v>
      </c>
      <c r="K116" s="23">
        <f ca="1">'GS&lt;50 OLS Model'!$B$7*E116</f>
        <v>119794.13250744731</v>
      </c>
      <c r="L116" s="23">
        <f>'GS&lt;50 OLS Model'!$B$8*F116</f>
        <v>773002.651580818</v>
      </c>
      <c r="M116" s="23">
        <f>'GS&lt;50 OLS Model'!$B$9*G116</f>
        <v>0</v>
      </c>
      <c r="N116" s="23">
        <f t="shared" ca="1" si="87"/>
        <v>1470658.6432715079</v>
      </c>
    </row>
    <row r="117" spans="1:14" x14ac:dyDescent="0.25">
      <c r="A117" s="18">
        <v>42948</v>
      </c>
      <c r="B117" s="27">
        <f t="shared" si="88"/>
        <v>2017</v>
      </c>
      <c r="D117" s="23">
        <f t="shared" ref="D117:E117" ca="1" si="108">D105</f>
        <v>76.259999999999991</v>
      </c>
      <c r="E117" s="23">
        <f t="shared" ca="1" si="108"/>
        <v>24.46</v>
      </c>
      <c r="F117" s="23">
        <v>22</v>
      </c>
      <c r="G117" s="23">
        <f t="shared" si="90"/>
        <v>0</v>
      </c>
      <c r="I117" s="23">
        <f>'GS&lt;50 OLS Model'!$B$5</f>
        <v>541126.73317407805</v>
      </c>
      <c r="J117" s="23">
        <f ca="1">'GS&lt;50 OLS Model'!$B$6*D117</f>
        <v>56708.921244107114</v>
      </c>
      <c r="K117" s="23">
        <f ca="1">'GS&lt;50 OLS Model'!$B$7*E117</f>
        <v>76266.644485480516</v>
      </c>
      <c r="L117" s="23">
        <f>'GS&lt;50 OLS Model'!$B$8*F117</f>
        <v>850302.91673889989</v>
      </c>
      <c r="M117" s="23">
        <f>'GS&lt;50 OLS Model'!$B$9*G117</f>
        <v>0</v>
      </c>
      <c r="N117" s="23">
        <f t="shared" ca="1" si="87"/>
        <v>1524405.2156425654</v>
      </c>
    </row>
    <row r="118" spans="1:14" x14ac:dyDescent="0.25">
      <c r="A118" s="18">
        <v>42979</v>
      </c>
      <c r="B118" s="27">
        <f t="shared" si="88"/>
        <v>2017</v>
      </c>
      <c r="D118" s="23">
        <f t="shared" ref="D118:E118" ca="1" si="109">D106</f>
        <v>191.69000000000003</v>
      </c>
      <c r="E118" s="23">
        <f t="shared" ca="1" si="109"/>
        <v>6.8900000000000006</v>
      </c>
      <c r="F118" s="23">
        <v>20</v>
      </c>
      <c r="G118" s="23">
        <f t="shared" si="90"/>
        <v>1</v>
      </c>
      <c r="I118" s="23">
        <f>'GS&lt;50 OLS Model'!$B$5</f>
        <v>541126.73317407805</v>
      </c>
      <c r="J118" s="23">
        <f ca="1">'GS&lt;50 OLS Model'!$B$6*D118</f>
        <v>142545.67418414497</v>
      </c>
      <c r="K118" s="23">
        <f ca="1">'GS&lt;50 OLS Model'!$B$7*E118</f>
        <v>21483.122669867571</v>
      </c>
      <c r="L118" s="23">
        <f>'GS&lt;50 OLS Model'!$B$8*F118</f>
        <v>773002.651580818</v>
      </c>
      <c r="M118" s="23">
        <f>'GS&lt;50 OLS Model'!$B$9*G118</f>
        <v>-121295.386574848</v>
      </c>
      <c r="N118" s="23">
        <f t="shared" ca="1" si="87"/>
        <v>1356862.7950340605</v>
      </c>
    </row>
    <row r="119" spans="1:14" x14ac:dyDescent="0.25">
      <c r="A119" s="18">
        <v>43009</v>
      </c>
      <c r="B119" s="27">
        <f t="shared" si="88"/>
        <v>2017</v>
      </c>
      <c r="D119" s="23">
        <f t="shared" ref="D119:E119" ca="1" si="110">D107</f>
        <v>404.82</v>
      </c>
      <c r="E119" s="23">
        <f t="shared" ca="1" si="110"/>
        <v>0.67999999999999994</v>
      </c>
      <c r="F119" s="23">
        <v>21</v>
      </c>
      <c r="G119" s="23">
        <f t="shared" si="90"/>
        <v>1</v>
      </c>
      <c r="I119" s="23">
        <f>'GS&lt;50 OLS Model'!$B$5</f>
        <v>541126.73317407805</v>
      </c>
      <c r="J119" s="23">
        <f ca="1">'GS&lt;50 OLS Model'!$B$6*D119</f>
        <v>301034.69050668034</v>
      </c>
      <c r="K119" s="23">
        <f ca="1">'GS&lt;50 OLS Model'!$B$7*E119</f>
        <v>2120.2501328751737</v>
      </c>
      <c r="L119" s="23">
        <f>'GS&lt;50 OLS Model'!$B$8*F119</f>
        <v>811652.78415985894</v>
      </c>
      <c r="M119" s="23">
        <f>'GS&lt;50 OLS Model'!$B$9*G119</f>
        <v>-121295.386574848</v>
      </c>
      <c r="N119" s="23">
        <f t="shared" ca="1" si="87"/>
        <v>1534639.0713986442</v>
      </c>
    </row>
    <row r="120" spans="1:14" x14ac:dyDescent="0.25">
      <c r="A120" s="18">
        <v>43040</v>
      </c>
      <c r="B120" s="27">
        <f t="shared" si="88"/>
        <v>2017</v>
      </c>
      <c r="D120" s="23">
        <f t="shared" ref="D120:E120" ca="1" si="111">D108</f>
        <v>606.39999999999986</v>
      </c>
      <c r="E120" s="23">
        <f t="shared" ca="1" si="111"/>
        <v>0</v>
      </c>
      <c r="F120" s="23">
        <v>22</v>
      </c>
      <c r="G120" s="23">
        <f t="shared" si="90"/>
        <v>1</v>
      </c>
      <c r="I120" s="23">
        <f>'GS&lt;50 OLS Model'!$B$5</f>
        <v>541126.73317407805</v>
      </c>
      <c r="J120" s="23">
        <f ca="1">'GS&lt;50 OLS Model'!$B$6*D120</f>
        <v>450934.82615298388</v>
      </c>
      <c r="K120" s="23">
        <f ca="1">'GS&lt;50 OLS Model'!$B$7*E120</f>
        <v>0</v>
      </c>
      <c r="L120" s="23">
        <f>'GS&lt;50 OLS Model'!$B$8*F120</f>
        <v>850302.91673889989</v>
      </c>
      <c r="M120" s="23">
        <f>'GS&lt;50 OLS Model'!$B$9*G120</f>
        <v>-121295.386574848</v>
      </c>
      <c r="N120" s="23">
        <f t="shared" ca="1" si="87"/>
        <v>1721069.0894911138</v>
      </c>
    </row>
    <row r="121" spans="1:14" x14ac:dyDescent="0.25">
      <c r="A121" s="18">
        <v>43070</v>
      </c>
      <c r="B121" s="27">
        <f t="shared" si="88"/>
        <v>2017</v>
      </c>
      <c r="D121" s="23">
        <f t="shared" ref="D121:E121" ca="1" si="112">D109</f>
        <v>897.8599999999999</v>
      </c>
      <c r="E121" s="23">
        <f t="shared" ca="1" si="112"/>
        <v>0</v>
      </c>
      <c r="F121" s="23">
        <v>19</v>
      </c>
      <c r="G121" s="23">
        <f t="shared" si="90"/>
        <v>0</v>
      </c>
      <c r="I121" s="23">
        <f>'GS&lt;50 OLS Model'!$B$5</f>
        <v>541126.73317407805</v>
      </c>
      <c r="J121" s="23">
        <f ca="1">'GS&lt;50 OLS Model'!$B$6*D121</f>
        <v>667672.06960705493</v>
      </c>
      <c r="K121" s="23">
        <f ca="1">'GS&lt;50 OLS Model'!$B$7*E121</f>
        <v>0</v>
      </c>
      <c r="L121" s="23">
        <f>'GS&lt;50 OLS Model'!$B$8*F121</f>
        <v>734352.51900177717</v>
      </c>
      <c r="M121" s="23">
        <f>'GS&lt;50 OLS Model'!$B$9*G121</f>
        <v>0</v>
      </c>
      <c r="N121" s="23">
        <f t="shared" ca="1" si="87"/>
        <v>1943151.3217829103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4"/>
  <sheetViews>
    <sheetView workbookViewId="0">
      <selection activeCell="Q3" sqref="Q3:S14"/>
    </sheetView>
  </sheetViews>
  <sheetFormatPr defaultRowHeight="13.2" x14ac:dyDescent="0.25"/>
  <cols>
    <col min="1" max="1" width="3.109375" customWidth="1"/>
    <col min="5" max="5" width="12" hidden="1" customWidth="1"/>
    <col min="10" max="10" width="12" hidden="1" customWidth="1"/>
    <col min="15" max="15" width="12" hidden="1" customWidth="1"/>
    <col min="20" max="20" width="12" hidden="1" customWidth="1"/>
    <col min="21" max="21" width="8.88671875" style="23"/>
    <col min="25" max="25" width="12" hidden="1" customWidth="1"/>
  </cols>
  <sheetData>
    <row r="2" spans="2:26" x14ac:dyDescent="0.25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V2" s="159" t="s">
        <v>91</v>
      </c>
      <c r="W2" s="35"/>
      <c r="X2" s="35"/>
      <c r="Y2" s="35"/>
      <c r="Z2" s="35"/>
    </row>
    <row r="3" spans="2:26" ht="13.2" customHeight="1" x14ac:dyDescent="0.25">
      <c r="B3" s="160" t="s">
        <v>92</v>
      </c>
      <c r="C3" s="160"/>
      <c r="D3" s="159" t="s">
        <v>93</v>
      </c>
      <c r="E3" s="35"/>
      <c r="F3" s="35"/>
      <c r="G3" s="160" t="s">
        <v>94</v>
      </c>
      <c r="H3" s="160"/>
      <c r="I3" s="159" t="s">
        <v>93</v>
      </c>
      <c r="J3" s="35"/>
      <c r="K3" s="35"/>
      <c r="L3" s="160" t="s">
        <v>95</v>
      </c>
      <c r="M3" s="160"/>
      <c r="N3" s="159" t="s">
        <v>93</v>
      </c>
      <c r="O3" s="35"/>
      <c r="P3" s="35"/>
      <c r="Q3" s="35" t="s">
        <v>97</v>
      </c>
      <c r="R3" s="36"/>
      <c r="S3" s="159" t="s">
        <v>93</v>
      </c>
      <c r="V3" s="159"/>
      <c r="W3" s="159" t="s">
        <v>96</v>
      </c>
      <c r="X3" s="159" t="s">
        <v>93</v>
      </c>
      <c r="Y3" s="35"/>
      <c r="Z3" s="35"/>
    </row>
    <row r="4" spans="2:26" x14ac:dyDescent="0.25">
      <c r="B4" s="36" t="s">
        <v>17</v>
      </c>
      <c r="C4" s="36" t="s">
        <v>98</v>
      </c>
      <c r="D4" s="159"/>
      <c r="E4" s="35"/>
      <c r="F4" s="35"/>
      <c r="G4" s="36" t="s">
        <v>17</v>
      </c>
      <c r="H4" s="36" t="s">
        <v>98</v>
      </c>
      <c r="I4" s="159"/>
      <c r="J4" s="35"/>
      <c r="K4" s="35"/>
      <c r="L4" s="36" t="s">
        <v>17</v>
      </c>
      <c r="M4" s="36" t="s">
        <v>98</v>
      </c>
      <c r="N4" s="159"/>
      <c r="O4" s="35"/>
      <c r="P4" s="35"/>
      <c r="Q4" s="36" t="s">
        <v>17</v>
      </c>
      <c r="R4" s="36" t="s">
        <v>99</v>
      </c>
      <c r="S4" s="159"/>
      <c r="V4" s="36" t="s">
        <v>17</v>
      </c>
      <c r="W4" s="159"/>
      <c r="X4" s="159"/>
      <c r="Y4" s="35"/>
      <c r="Z4" s="35"/>
    </row>
    <row r="5" spans="2:26" s="23" customFormat="1" x14ac:dyDescent="0.25">
      <c r="B5" s="36">
        <v>2008</v>
      </c>
      <c r="C5" s="36"/>
      <c r="D5" s="45"/>
      <c r="E5" s="35"/>
      <c r="F5" s="35"/>
      <c r="G5" s="36">
        <v>2008</v>
      </c>
      <c r="H5" s="36"/>
      <c r="I5" s="45"/>
      <c r="J5" s="35"/>
      <c r="K5" s="35"/>
      <c r="L5" s="36">
        <v>2008</v>
      </c>
      <c r="M5" s="36"/>
      <c r="N5" s="45"/>
      <c r="O5" s="35"/>
      <c r="P5" s="35"/>
      <c r="Q5" s="36">
        <v>2008</v>
      </c>
      <c r="R5" s="36"/>
      <c r="S5" s="45"/>
      <c r="V5" s="36">
        <v>2008</v>
      </c>
      <c r="W5" s="45"/>
      <c r="X5" s="45"/>
      <c r="Y5" s="35"/>
      <c r="Z5" s="35"/>
    </row>
    <row r="6" spans="2:26" x14ac:dyDescent="0.25">
      <c r="B6" s="35">
        <v>2009</v>
      </c>
      <c r="C6" s="37">
        <v>5227</v>
      </c>
      <c r="D6" s="39"/>
      <c r="E6" s="35"/>
      <c r="F6" s="35"/>
      <c r="G6" s="35">
        <v>2009</v>
      </c>
      <c r="H6" s="37">
        <v>787</v>
      </c>
      <c r="I6" s="39"/>
      <c r="J6" s="35"/>
      <c r="K6" s="35"/>
      <c r="L6" s="35">
        <v>2009</v>
      </c>
      <c r="M6" s="37">
        <v>70</v>
      </c>
      <c r="N6" s="39"/>
      <c r="O6" s="35"/>
      <c r="P6" s="35"/>
      <c r="Q6" s="35">
        <v>2009</v>
      </c>
      <c r="R6" s="37">
        <v>15</v>
      </c>
      <c r="S6" s="39"/>
      <c r="V6" s="35">
        <v>2009</v>
      </c>
      <c r="W6" s="37">
        <v>1546</v>
      </c>
      <c r="X6" s="39"/>
      <c r="Y6" s="35"/>
      <c r="Z6" s="35"/>
    </row>
    <row r="7" spans="2:26" x14ac:dyDescent="0.25">
      <c r="B7" s="35">
        <v>2010</v>
      </c>
      <c r="C7" s="37">
        <v>5192</v>
      </c>
      <c r="D7" s="39">
        <f t="shared" ref="D7:D12" si="0">(C7-C6)/C6</f>
        <v>-6.6960015305146357E-3</v>
      </c>
      <c r="E7" s="40">
        <f t="shared" ref="E7:E12" si="1">D7+1</f>
        <v>0.99330399846948536</v>
      </c>
      <c r="F7" s="40"/>
      <c r="G7" s="35">
        <v>2010</v>
      </c>
      <c r="H7" s="37">
        <v>773</v>
      </c>
      <c r="I7" s="39">
        <f t="shared" ref="I7:I12" si="2">(H7-H6)/H6</f>
        <v>-1.7789072426937738E-2</v>
      </c>
      <c r="J7" s="40">
        <f t="shared" ref="J7:J12" si="3">I7+1</f>
        <v>0.98221092757306228</v>
      </c>
      <c r="K7" s="40"/>
      <c r="L7" s="35">
        <v>2010</v>
      </c>
      <c r="M7" s="37">
        <v>69</v>
      </c>
      <c r="N7" s="39">
        <f t="shared" ref="N7:N12" si="4">(M7-M6)/M6</f>
        <v>-1.4285714285714285E-2</v>
      </c>
      <c r="O7" s="40">
        <f t="shared" ref="O7:O12" si="5">N7+1</f>
        <v>0.98571428571428577</v>
      </c>
      <c r="P7" s="35"/>
      <c r="Q7" s="35">
        <v>2010</v>
      </c>
      <c r="R7" s="37">
        <v>15</v>
      </c>
      <c r="S7" s="39">
        <f t="shared" ref="S7" si="6">(R7-R6)/R6</f>
        <v>0</v>
      </c>
      <c r="T7" s="40">
        <f t="shared" ref="T7:T12" si="7">S7+1</f>
        <v>1</v>
      </c>
      <c r="U7" s="40"/>
      <c r="V7" s="35">
        <v>2010</v>
      </c>
      <c r="W7" s="37">
        <v>1546</v>
      </c>
      <c r="X7" s="39">
        <f t="shared" ref="X7:X12" si="8">(W7-W6)/W6</f>
        <v>0</v>
      </c>
      <c r="Y7" s="40">
        <f t="shared" ref="Y7:Y12" si="9">X7+1</f>
        <v>1</v>
      </c>
      <c r="Z7" s="40"/>
    </row>
    <row r="8" spans="2:26" x14ac:dyDescent="0.25">
      <c r="B8" s="35">
        <v>2011</v>
      </c>
      <c r="C8" s="37">
        <v>5241</v>
      </c>
      <c r="D8" s="39">
        <f>(C8-C7)/C7</f>
        <v>9.4375963020030817E-3</v>
      </c>
      <c r="E8" s="40">
        <f t="shared" si="1"/>
        <v>1.009437596302003</v>
      </c>
      <c r="F8" s="40"/>
      <c r="G8" s="35">
        <v>2011</v>
      </c>
      <c r="H8" s="37">
        <v>771</v>
      </c>
      <c r="I8" s="39">
        <f>(H8-H7)/H7</f>
        <v>-2.5873221216041399E-3</v>
      </c>
      <c r="J8" s="40">
        <f t="shared" si="3"/>
        <v>0.99741267787839583</v>
      </c>
      <c r="K8" s="40"/>
      <c r="L8" s="35">
        <v>2011</v>
      </c>
      <c r="M8" s="37">
        <v>70</v>
      </c>
      <c r="N8" s="39">
        <f>(M8-M7)/M7</f>
        <v>1.4492753623188406E-2</v>
      </c>
      <c r="O8" s="40">
        <f t="shared" si="5"/>
        <v>1.0144927536231885</v>
      </c>
      <c r="P8" s="35"/>
      <c r="Q8" s="35">
        <v>2011</v>
      </c>
      <c r="R8" s="37">
        <v>18</v>
      </c>
      <c r="S8" s="39">
        <f>(R8-R7)/R7</f>
        <v>0.2</v>
      </c>
      <c r="T8" s="40">
        <f t="shared" si="7"/>
        <v>1.2</v>
      </c>
      <c r="U8" s="40"/>
      <c r="V8" s="35">
        <v>2011</v>
      </c>
      <c r="W8" s="37">
        <v>1546</v>
      </c>
      <c r="X8" s="39">
        <f>(W8-W7)/W7</f>
        <v>0</v>
      </c>
      <c r="Y8" s="40">
        <f t="shared" si="9"/>
        <v>1</v>
      </c>
      <c r="Z8" s="40"/>
    </row>
    <row r="9" spans="2:26" x14ac:dyDescent="0.25">
      <c r="B9" s="41">
        <v>2012</v>
      </c>
      <c r="C9" s="37">
        <v>5249</v>
      </c>
      <c r="D9" s="39">
        <f t="shared" si="0"/>
        <v>1.5264262545315779E-3</v>
      </c>
      <c r="E9" s="40">
        <f t="shared" si="1"/>
        <v>1.0015264262545316</v>
      </c>
      <c r="F9" s="40"/>
      <c r="G9" s="41">
        <v>2012</v>
      </c>
      <c r="H9" s="37">
        <v>751</v>
      </c>
      <c r="I9" s="39">
        <f t="shared" si="2"/>
        <v>-2.5940337224383919E-2</v>
      </c>
      <c r="J9" s="40">
        <f t="shared" si="3"/>
        <v>0.97405966277561606</v>
      </c>
      <c r="K9" s="40"/>
      <c r="L9" s="41">
        <v>2012</v>
      </c>
      <c r="M9" s="37">
        <v>68</v>
      </c>
      <c r="N9" s="39">
        <f t="shared" si="4"/>
        <v>-2.8571428571428571E-2</v>
      </c>
      <c r="O9" s="40">
        <f t="shared" si="5"/>
        <v>0.97142857142857142</v>
      </c>
      <c r="P9" s="35"/>
      <c r="Q9" s="41">
        <v>2012</v>
      </c>
      <c r="R9" s="37">
        <v>23</v>
      </c>
      <c r="S9" s="39">
        <f t="shared" ref="S9:S12" si="10">(R9-R8)/R8</f>
        <v>0.27777777777777779</v>
      </c>
      <c r="T9" s="40">
        <f t="shared" si="7"/>
        <v>1.2777777777777777</v>
      </c>
      <c r="U9" s="40"/>
      <c r="V9" s="41">
        <v>2012</v>
      </c>
      <c r="W9" s="37">
        <v>1580</v>
      </c>
      <c r="X9" s="39">
        <f t="shared" si="8"/>
        <v>2.1992238033635189E-2</v>
      </c>
      <c r="Y9" s="40">
        <f t="shared" si="9"/>
        <v>1.0219922380336353</v>
      </c>
      <c r="Z9" s="40"/>
    </row>
    <row r="10" spans="2:26" x14ac:dyDescent="0.25">
      <c r="B10" s="35">
        <v>2013</v>
      </c>
      <c r="C10" s="37">
        <v>5249</v>
      </c>
      <c r="D10" s="39">
        <f t="shared" si="0"/>
        <v>0</v>
      </c>
      <c r="E10" s="40">
        <f t="shared" si="1"/>
        <v>1</v>
      </c>
      <c r="F10" s="40"/>
      <c r="G10" s="35">
        <v>2013</v>
      </c>
      <c r="H10" s="37">
        <v>748</v>
      </c>
      <c r="I10" s="39">
        <f t="shared" si="2"/>
        <v>-3.9946737683089215E-3</v>
      </c>
      <c r="J10" s="40">
        <f t="shared" si="3"/>
        <v>0.99600532623169102</v>
      </c>
      <c r="K10" s="40"/>
      <c r="L10" s="35">
        <v>2013</v>
      </c>
      <c r="M10" s="37">
        <v>68</v>
      </c>
      <c r="N10" s="39">
        <f t="shared" si="4"/>
        <v>0</v>
      </c>
      <c r="O10" s="40">
        <f t="shared" si="5"/>
        <v>1</v>
      </c>
      <c r="P10" s="35"/>
      <c r="Q10" s="35">
        <v>2013</v>
      </c>
      <c r="R10" s="37">
        <v>23</v>
      </c>
      <c r="S10" s="39">
        <f t="shared" si="10"/>
        <v>0</v>
      </c>
      <c r="T10" s="40">
        <f t="shared" si="7"/>
        <v>1</v>
      </c>
      <c r="U10" s="40"/>
      <c r="V10" s="35">
        <v>2013</v>
      </c>
      <c r="W10" s="37">
        <v>1593</v>
      </c>
      <c r="X10" s="39">
        <f t="shared" si="8"/>
        <v>8.2278481012658233E-3</v>
      </c>
      <c r="Y10" s="40">
        <f t="shared" si="9"/>
        <v>1.0082278481012659</v>
      </c>
      <c r="Z10" s="40"/>
    </row>
    <row r="11" spans="2:26" x14ac:dyDescent="0.25">
      <c r="B11" s="35">
        <v>2014</v>
      </c>
      <c r="C11" s="37">
        <v>5237</v>
      </c>
      <c r="D11" s="39">
        <f t="shared" si="0"/>
        <v>-2.2861497428081539E-3</v>
      </c>
      <c r="E11" s="40">
        <f t="shared" si="1"/>
        <v>0.99771385025719184</v>
      </c>
      <c r="F11" s="42"/>
      <c r="G11" s="35">
        <v>2014</v>
      </c>
      <c r="H11" s="37">
        <v>755</v>
      </c>
      <c r="I11" s="39">
        <f t="shared" si="2"/>
        <v>9.3582887700534752E-3</v>
      </c>
      <c r="J11" s="40">
        <f t="shared" si="3"/>
        <v>1.0093582887700534</v>
      </c>
      <c r="K11" s="40"/>
      <c r="L11" s="35">
        <v>2014</v>
      </c>
      <c r="M11" s="37">
        <v>70</v>
      </c>
      <c r="N11" s="39">
        <f t="shared" si="4"/>
        <v>2.9411764705882353E-2</v>
      </c>
      <c r="O11" s="40">
        <f t="shared" si="5"/>
        <v>1.0294117647058822</v>
      </c>
      <c r="P11" s="42"/>
      <c r="Q11" s="35">
        <v>2014</v>
      </c>
      <c r="R11" s="37">
        <v>23</v>
      </c>
      <c r="S11" s="39">
        <f t="shared" si="10"/>
        <v>0</v>
      </c>
      <c r="T11" s="40">
        <f t="shared" si="7"/>
        <v>1</v>
      </c>
      <c r="U11" s="40"/>
      <c r="V11" s="35">
        <v>2014</v>
      </c>
      <c r="W11" s="37">
        <v>1600</v>
      </c>
      <c r="X11" s="39">
        <f t="shared" si="8"/>
        <v>4.3942247332077839E-3</v>
      </c>
      <c r="Y11" s="40">
        <f t="shared" si="9"/>
        <v>1.0043942247332078</v>
      </c>
      <c r="Z11" s="42"/>
    </row>
    <row r="12" spans="2:26" x14ac:dyDescent="0.25">
      <c r="B12" s="35">
        <v>2015</v>
      </c>
      <c r="C12" s="37">
        <v>5219</v>
      </c>
      <c r="D12" s="39">
        <f t="shared" si="0"/>
        <v>-3.4370822990261599E-3</v>
      </c>
      <c r="E12" s="40">
        <f t="shared" si="1"/>
        <v>0.99656291770097383</v>
      </c>
      <c r="F12" s="42"/>
      <c r="G12" s="35">
        <v>2015</v>
      </c>
      <c r="H12" s="37">
        <v>785</v>
      </c>
      <c r="I12" s="39">
        <f t="shared" si="2"/>
        <v>3.9735099337748346E-2</v>
      </c>
      <c r="J12" s="40">
        <f t="shared" si="3"/>
        <v>1.0397350993377483</v>
      </c>
      <c r="K12" s="42"/>
      <c r="L12" s="35">
        <v>2015</v>
      </c>
      <c r="M12" s="37">
        <v>71</v>
      </c>
      <c r="N12" s="39">
        <f t="shared" si="4"/>
        <v>1.4285714285714285E-2</v>
      </c>
      <c r="O12" s="40">
        <f t="shared" si="5"/>
        <v>1.0142857142857142</v>
      </c>
      <c r="P12" s="42"/>
      <c r="Q12" s="35">
        <v>2015</v>
      </c>
      <c r="R12" s="37">
        <v>23</v>
      </c>
      <c r="S12" s="39">
        <f t="shared" si="10"/>
        <v>0</v>
      </c>
      <c r="T12" s="40">
        <f t="shared" si="7"/>
        <v>1</v>
      </c>
      <c r="U12" s="40"/>
      <c r="V12" s="35">
        <v>2015</v>
      </c>
      <c r="W12" s="37">
        <v>1650</v>
      </c>
      <c r="X12" s="39">
        <f t="shared" si="8"/>
        <v>3.125E-2</v>
      </c>
      <c r="Y12" s="40">
        <f t="shared" si="9"/>
        <v>1.03125</v>
      </c>
      <c r="Z12" s="42"/>
    </row>
    <row r="13" spans="2:26" x14ac:dyDescent="0.25">
      <c r="B13" s="42">
        <v>2016</v>
      </c>
      <c r="C13" s="43">
        <f t="shared" ref="C13:C14" si="11">C12*(1+D13)</f>
        <v>5217.6678575733849</v>
      </c>
      <c r="D13" s="44">
        <f>E13-1</f>
        <v>-2.552485967839413E-4</v>
      </c>
      <c r="E13" s="42">
        <f>GEOMEAN(E7:E12)</f>
        <v>0.99974475140321606</v>
      </c>
      <c r="F13" s="42"/>
      <c r="G13" s="42">
        <v>2016</v>
      </c>
      <c r="H13" s="43">
        <f t="shared" ref="H13:H14" si="12">H12*(1+I13)</f>
        <v>784.66716115679594</v>
      </c>
      <c r="I13" s="44">
        <f>J13-1</f>
        <v>-4.2399852637453606E-4</v>
      </c>
      <c r="J13" s="42">
        <f>GEOMEAN(J7:J12)</f>
        <v>0.99957600147362546</v>
      </c>
      <c r="K13" s="42"/>
      <c r="L13" s="42">
        <v>2016</v>
      </c>
      <c r="M13" s="43">
        <f t="shared" ref="M13:M14" si="13">M12*(1+N13)</f>
        <v>71.168050079889184</v>
      </c>
      <c r="N13" s="44">
        <f>O13-1</f>
        <v>2.3669025336505722E-3</v>
      </c>
      <c r="O13" s="42">
        <f>GEOMEAN(O7:O12)</f>
        <v>1.0023669025336506</v>
      </c>
      <c r="P13" s="42"/>
      <c r="Q13" s="42">
        <v>2016</v>
      </c>
      <c r="R13" s="43">
        <f t="shared" ref="R13:R14" si="14">R12*(1+S13)</f>
        <v>23</v>
      </c>
      <c r="S13" s="44">
        <f>S12</f>
        <v>0</v>
      </c>
      <c r="T13" s="42">
        <f>GEOMEAN(T7:T12)</f>
        <v>1.0738396348306543</v>
      </c>
      <c r="U13" s="42"/>
      <c r="V13" s="42">
        <v>2016</v>
      </c>
      <c r="W13" s="43">
        <f>W12</f>
        <v>1650</v>
      </c>
      <c r="X13" s="44">
        <v>0</v>
      </c>
      <c r="Y13" s="42">
        <f>GEOMEAN(Y7:Y12)</f>
        <v>1.0109098055551595</v>
      </c>
      <c r="Z13" s="42"/>
    </row>
    <row r="14" spans="2:26" x14ac:dyDescent="0.25">
      <c r="B14" s="42">
        <v>2017</v>
      </c>
      <c r="C14" s="43">
        <f t="shared" si="11"/>
        <v>5216.3360551742544</v>
      </c>
      <c r="D14" s="44">
        <f t="shared" ref="D14" si="15">D13</f>
        <v>-2.552485967839413E-4</v>
      </c>
      <c r="E14" s="42"/>
      <c r="F14" s="42"/>
      <c r="G14" s="42">
        <v>2017</v>
      </c>
      <c r="H14" s="43">
        <f t="shared" si="12"/>
        <v>784.33446343677099</v>
      </c>
      <c r="I14" s="44">
        <f t="shared" ref="I14" si="16">I13</f>
        <v>-4.2399852637453606E-4</v>
      </c>
      <c r="J14" s="42"/>
      <c r="K14" s="42"/>
      <c r="L14" s="42">
        <v>2017</v>
      </c>
      <c r="M14" s="43">
        <f t="shared" si="13"/>
        <v>71.336497917938246</v>
      </c>
      <c r="N14" s="44">
        <f t="shared" ref="N14" si="17">N13</f>
        <v>2.3669025336505722E-3</v>
      </c>
      <c r="O14" s="42"/>
      <c r="P14" s="42"/>
      <c r="Q14" s="42">
        <v>2017</v>
      </c>
      <c r="R14" s="43">
        <f t="shared" si="14"/>
        <v>23</v>
      </c>
      <c r="S14" s="44">
        <f t="shared" ref="S14" si="18">S13</f>
        <v>0</v>
      </c>
      <c r="T14" s="42"/>
      <c r="U14" s="42"/>
      <c r="V14" s="42">
        <v>2017</v>
      </c>
      <c r="W14" s="43">
        <f>W13</f>
        <v>1650</v>
      </c>
      <c r="X14" s="44">
        <v>0</v>
      </c>
      <c r="Y14" s="42"/>
      <c r="Z14" s="42"/>
    </row>
  </sheetData>
  <mergeCells count="10">
    <mergeCell ref="W3:W4"/>
    <mergeCell ref="X3:X4"/>
    <mergeCell ref="S3:S4"/>
    <mergeCell ref="V2:V3"/>
    <mergeCell ref="B3:C3"/>
    <mergeCell ref="D3:D4"/>
    <mergeCell ref="G3:H3"/>
    <mergeCell ref="I3:I4"/>
    <mergeCell ref="L3:M3"/>
    <mergeCell ref="N3:N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workbookViewId="0">
      <selection activeCell="E13" sqref="E13"/>
    </sheetView>
  </sheetViews>
  <sheetFormatPr defaultRowHeight="13.2" x14ac:dyDescent="0.25"/>
  <cols>
    <col min="3" max="3" width="11.44140625" bestFit="1" customWidth="1"/>
    <col min="4" max="4" width="11.44140625" style="23" customWidth="1"/>
    <col min="5" max="5" width="11.44140625" bestFit="1" customWidth="1"/>
    <col min="9" max="9" width="11.44140625" bestFit="1" customWidth="1"/>
    <col min="10" max="10" width="11.44140625" style="23" customWidth="1"/>
    <col min="11" max="11" width="11.44140625" bestFit="1" customWidth="1"/>
    <col min="15" max="15" width="17.44140625" bestFit="1" customWidth="1"/>
    <col min="16" max="16" width="11.44140625" style="23" customWidth="1"/>
    <col min="21" max="21" width="8.88671875" style="23"/>
    <col min="24" max="25" width="10.44140625" bestFit="1" customWidth="1"/>
  </cols>
  <sheetData>
    <row r="1" spans="1:25" x14ac:dyDescent="0.25">
      <c r="A1" s="74" t="s">
        <v>105</v>
      </c>
      <c r="B1" s="28"/>
      <c r="C1" s="28"/>
      <c r="D1" s="28"/>
      <c r="E1" s="28"/>
      <c r="F1" s="28"/>
      <c r="G1" s="23"/>
      <c r="H1" s="23"/>
      <c r="I1" s="23"/>
      <c r="K1" s="23"/>
      <c r="L1" s="23"/>
    </row>
    <row r="2" spans="1:25" x14ac:dyDescent="0.25">
      <c r="A2" s="28"/>
      <c r="B2" s="28"/>
      <c r="C2" s="155" t="s">
        <v>89</v>
      </c>
      <c r="D2" s="155"/>
      <c r="E2" s="156"/>
      <c r="F2" s="30"/>
      <c r="G2" s="23"/>
      <c r="H2" s="28"/>
      <c r="I2" s="155" t="s">
        <v>90</v>
      </c>
      <c r="J2" s="155"/>
      <c r="K2" s="156"/>
      <c r="L2" s="30"/>
      <c r="N2" s="28"/>
      <c r="O2" s="155" t="s">
        <v>106</v>
      </c>
      <c r="P2" s="155"/>
      <c r="Q2" s="155"/>
      <c r="S2" s="28"/>
      <c r="T2" s="75" t="s">
        <v>97</v>
      </c>
      <c r="U2" s="75"/>
      <c r="W2" s="28"/>
      <c r="X2" s="76" t="s">
        <v>91</v>
      </c>
    </row>
    <row r="3" spans="1:25" x14ac:dyDescent="0.25">
      <c r="A3" s="28"/>
      <c r="B3" s="29" t="s">
        <v>17</v>
      </c>
      <c r="C3" s="29" t="s">
        <v>85</v>
      </c>
      <c r="D3" s="74" t="s">
        <v>93</v>
      </c>
      <c r="E3" s="74" t="s">
        <v>102</v>
      </c>
      <c r="F3" s="74" t="s">
        <v>93</v>
      </c>
      <c r="G3" s="23"/>
      <c r="H3" s="29" t="s">
        <v>17</v>
      </c>
      <c r="I3" s="29" t="s">
        <v>85</v>
      </c>
      <c r="J3" s="74" t="s">
        <v>93</v>
      </c>
      <c r="K3" s="74" t="s">
        <v>102</v>
      </c>
      <c r="L3" s="74" t="s">
        <v>93</v>
      </c>
      <c r="N3" s="29" t="s">
        <v>17</v>
      </c>
      <c r="O3" s="74" t="s">
        <v>85</v>
      </c>
      <c r="P3" s="74" t="s">
        <v>186</v>
      </c>
      <c r="Q3" s="74" t="s">
        <v>93</v>
      </c>
      <c r="S3" s="29" t="s">
        <v>17</v>
      </c>
      <c r="T3" s="29" t="s">
        <v>85</v>
      </c>
      <c r="U3" s="74" t="s">
        <v>102</v>
      </c>
      <c r="W3" s="29" t="s">
        <v>17</v>
      </c>
      <c r="X3" s="29" t="s">
        <v>85</v>
      </c>
      <c r="Y3" s="101" t="s">
        <v>102</v>
      </c>
    </row>
    <row r="4" spans="1:25" x14ac:dyDescent="0.25">
      <c r="A4" s="28"/>
      <c r="B4" s="29">
        <v>2008</v>
      </c>
      <c r="C4" s="32">
        <f>SUMIF(Data!$B:$B,$B4,Data!E:E)</f>
        <v>41965836.990000002</v>
      </c>
      <c r="D4" s="32"/>
      <c r="E4" s="32">
        <f ca="1">SUMIF('Residential Normalized Monthly'!$B:$B,$B4,'Residential Normalized Monthly'!T:T)</f>
        <v>42688781.668968149</v>
      </c>
      <c r="F4" s="33"/>
      <c r="G4" s="23"/>
      <c r="H4" s="29">
        <v>2008</v>
      </c>
      <c r="I4" s="32">
        <f>SUMIF(Data!$B:$B,$B4,Data!G:G)</f>
        <v>20275891.640000001</v>
      </c>
      <c r="J4" s="32"/>
      <c r="K4" s="32">
        <f ca="1">SUMIF('GS&lt;50 Normalized Monthly'!$B:$B,$B4,'GS&lt;50 Normalized Monthly'!N:N)</f>
        <v>20090476.966181103</v>
      </c>
      <c r="L4" s="33">
        <f t="shared" ref="L4" ca="1" si="0">ABS(K4-I4)/I4</f>
        <v>9.1445879229850452E-3</v>
      </c>
      <c r="N4" s="29">
        <v>2008</v>
      </c>
      <c r="O4" s="32">
        <f>SUMIF(Data!$B:$B,$B4,Data!I:I)</f>
        <v>57942178.050000012</v>
      </c>
      <c r="P4" s="32">
        <f>O4</f>
        <v>57942178.050000012</v>
      </c>
      <c r="Q4" s="32"/>
      <c r="S4" s="29">
        <v>2008</v>
      </c>
      <c r="T4" s="32">
        <f>SUMIF(Data!$B:$B,$B4,Data!P:P)</f>
        <v>109743</v>
      </c>
      <c r="U4" s="32"/>
      <c r="W4" s="29">
        <v>2008</v>
      </c>
      <c r="X4" s="32">
        <f>SUMIF(Data!$B:$B,$B4,Data!R:R)</f>
        <v>1751397.08</v>
      </c>
      <c r="Y4" s="80">
        <f>X4</f>
        <v>1751397.08</v>
      </c>
    </row>
    <row r="5" spans="1:25" x14ac:dyDescent="0.25">
      <c r="A5" s="28"/>
      <c r="B5" s="29">
        <v>2009</v>
      </c>
      <c r="C5" s="32">
        <f>SUMIF(Data!$B:$B,$B5,Data!E:E)</f>
        <v>42988146</v>
      </c>
      <c r="D5" s="38">
        <f>(C5-C4)/C4</f>
        <v>2.4360505671401311E-2</v>
      </c>
      <c r="E5" s="32">
        <f ca="1">SUMIF('Residential Normalized Monthly'!$B:$B,$B5,'Residential Normalized Monthly'!T:T)</f>
        <v>42508572.59597706</v>
      </c>
      <c r="F5" s="38">
        <f ca="1">(E5-E4)/E4</f>
        <v>-4.221462078457203E-3</v>
      </c>
      <c r="G5" s="23"/>
      <c r="H5" s="29">
        <v>2009</v>
      </c>
      <c r="I5" s="32">
        <f>SUMIF(Data!$B:$B,$B5,Data!G:G)</f>
        <v>20004778</v>
      </c>
      <c r="J5" s="38">
        <f>(I5-I4)/I4</f>
        <v>-1.3371231451304037E-2</v>
      </c>
      <c r="K5" s="32">
        <f ca="1">SUMIF('GS&lt;50 Normalized Monthly'!$B:$B,$B5,'GS&lt;50 Normalized Monthly'!N:N)</f>
        <v>20051826.83360206</v>
      </c>
      <c r="L5" s="38">
        <f ca="1">(K5-K4)/K4</f>
        <v>-1.9238036331394434E-3</v>
      </c>
      <c r="N5" s="29">
        <v>2009</v>
      </c>
      <c r="O5" s="32">
        <f>SUMIF(Data!$B:$B,$B5,Data!I:I)</f>
        <v>58024756</v>
      </c>
      <c r="P5" s="32">
        <f t="shared" ref="P5:P9" si="1">O5</f>
        <v>58024756</v>
      </c>
      <c r="Q5" s="38">
        <f>(P5-P4)/P4</f>
        <v>1.4251785621301487E-3</v>
      </c>
      <c r="S5" s="29">
        <v>2009</v>
      </c>
      <c r="T5" s="32">
        <f>SUMIF(Data!$B:$B,$B5,Data!P:P)</f>
        <v>130017</v>
      </c>
      <c r="U5" s="32"/>
      <c r="W5" s="29">
        <v>2009</v>
      </c>
      <c r="X5" s="32">
        <f>SUMIF(Data!$B:$B,$B5,Data!R:R)</f>
        <v>1558062</v>
      </c>
      <c r="Y5" s="80">
        <f t="shared" ref="Y5:Y11" si="2">X5</f>
        <v>1558062</v>
      </c>
    </row>
    <row r="6" spans="1:25" x14ac:dyDescent="0.25">
      <c r="A6" s="28"/>
      <c r="B6" s="29">
        <v>2010</v>
      </c>
      <c r="C6" s="32">
        <f>SUMIF(Data!$B:$B,$B6,Data!E:E)</f>
        <v>41640773.285714284</v>
      </c>
      <c r="D6" s="38">
        <f t="shared" ref="D6:D11" si="3">(C6-C5)/C5</f>
        <v>-3.1342889602303768E-2</v>
      </c>
      <c r="E6" s="32">
        <f ca="1">SUMIF('Residential Normalized Monthly'!$B:$B,$B6,'Residential Normalized Monthly'!T:T)</f>
        <v>42328363.52298598</v>
      </c>
      <c r="F6" s="38">
        <f t="shared" ref="F6:F13" ca="1" si="4">(E6-E5)/E5</f>
        <v>-4.2393583690489593E-3</v>
      </c>
      <c r="G6" s="23"/>
      <c r="H6" s="29">
        <v>2010</v>
      </c>
      <c r="I6" s="32">
        <f>SUMIF(Data!$B:$B,$B6,Data!G:G)</f>
        <v>19876347.714285716</v>
      </c>
      <c r="J6" s="38">
        <f t="shared" ref="J6:J11" si="5">(I6-I5)/I5</f>
        <v>-6.4199805523602205E-3</v>
      </c>
      <c r="K6" s="32">
        <f ca="1">SUMIF('GS&lt;50 Normalized Monthly'!$B:$B,$B6,'GS&lt;50 Normalized Monthly'!N:N)</f>
        <v>20051826.833602063</v>
      </c>
      <c r="L6" s="38">
        <f t="shared" ref="L6:L13" ca="1" si="6">(K6-K5)/K5</f>
        <v>1.857830874650892E-16</v>
      </c>
      <c r="N6" s="29">
        <v>2010</v>
      </c>
      <c r="O6" s="32">
        <f>SUMIF(Data!$B:$B,$B6,Data!I:I)</f>
        <v>60535989.571428567</v>
      </c>
      <c r="P6" s="32">
        <f t="shared" si="1"/>
        <v>60535989.571428567</v>
      </c>
      <c r="Q6" s="38">
        <f t="shared" ref="Q6:Q11" si="7">(P6-P5)/P5</f>
        <v>4.3278658016736291E-2</v>
      </c>
      <c r="S6" s="29">
        <v>2010</v>
      </c>
      <c r="T6" s="32">
        <f>SUMIF(Data!$B:$B,$B6,Data!P:P)</f>
        <v>129268.57142857143</v>
      </c>
      <c r="U6" s="32"/>
      <c r="W6" s="29">
        <v>2010</v>
      </c>
      <c r="X6" s="32">
        <f>SUMIF(Data!$B:$B,$B6,Data!R:R)</f>
        <v>1548997.7142857143</v>
      </c>
      <c r="Y6" s="80">
        <f t="shared" si="2"/>
        <v>1548997.7142857143</v>
      </c>
    </row>
    <row r="7" spans="1:25" x14ac:dyDescent="0.25">
      <c r="A7" s="28"/>
      <c r="B7" s="29">
        <v>2011</v>
      </c>
      <c r="C7" s="32">
        <f>SUMIF(Data!$B:$B,$B7,Data!E:E)</f>
        <v>41936263</v>
      </c>
      <c r="D7" s="38">
        <f t="shared" si="3"/>
        <v>7.0961629904959089E-3</v>
      </c>
      <c r="E7" s="32">
        <f ca="1">SUMIF('Residential Normalized Monthly'!$B:$B,$B7,'Residential Normalized Monthly'!T:T)</f>
        <v>42148154.449994907</v>
      </c>
      <c r="F7" s="38">
        <f t="shared" ca="1" si="4"/>
        <v>-4.2574070432279398E-3</v>
      </c>
      <c r="G7" s="23"/>
      <c r="H7" s="29">
        <v>2011</v>
      </c>
      <c r="I7" s="32">
        <f>SUMIF(Data!$B:$B,$B7,Data!G:G)</f>
        <v>20088297</v>
      </c>
      <c r="J7" s="38">
        <f t="shared" si="5"/>
        <v>1.0663391924963629E-2</v>
      </c>
      <c r="K7" s="32">
        <f ca="1">SUMIF('GS&lt;50 Normalized Monthly'!$B:$B,$B7,'GS&lt;50 Normalized Monthly'!N:N)</f>
        <v>20013176.70102302</v>
      </c>
      <c r="L7" s="38">
        <f t="shared" ca="1" si="6"/>
        <v>-1.9275117873188061E-3</v>
      </c>
      <c r="N7" s="29">
        <v>2011</v>
      </c>
      <c r="O7" s="32">
        <f>SUMIF(Data!$B:$B,$B7,Data!I:I)</f>
        <v>51199910</v>
      </c>
      <c r="P7" s="32">
        <f t="shared" si="1"/>
        <v>51199910</v>
      </c>
      <c r="Q7" s="38">
        <f t="shared" si="7"/>
        <v>-0.15422362197305117</v>
      </c>
      <c r="S7" s="29">
        <v>2011</v>
      </c>
      <c r="T7" s="32">
        <f>SUMIF(Data!$B:$B,$B7,Data!P:P)</f>
        <v>127637</v>
      </c>
      <c r="U7" s="32"/>
      <c r="W7" s="29">
        <v>2011</v>
      </c>
      <c r="X7" s="32">
        <f>SUMIF(Data!$B:$B,$B7,Data!R:R)</f>
        <v>1610563</v>
      </c>
      <c r="Y7" s="80">
        <f t="shared" si="2"/>
        <v>1610563</v>
      </c>
    </row>
    <row r="8" spans="1:25" x14ac:dyDescent="0.25">
      <c r="A8" s="28"/>
      <c r="B8" s="29">
        <v>2012</v>
      </c>
      <c r="C8" s="32">
        <f>SUMIF(Data!$B:$B,$B8,Data!E:E)</f>
        <v>41580385</v>
      </c>
      <c r="D8" s="38">
        <f t="shared" si="3"/>
        <v>-8.4861638720646147E-3</v>
      </c>
      <c r="E8" s="32">
        <f ca="1">SUMIF('Residential Normalized Monthly'!$B:$B,$B8,'Residential Normalized Monthly'!T:T)</f>
        <v>41967945.377003819</v>
      </c>
      <c r="F8" s="38">
        <f t="shared" ca="1" si="4"/>
        <v>-4.2756100555930701E-3</v>
      </c>
      <c r="G8" s="23"/>
      <c r="H8" s="29">
        <v>2012</v>
      </c>
      <c r="I8" s="32">
        <f>SUMIF(Data!$B:$B,$B8,Data!G:G)</f>
        <v>20381841</v>
      </c>
      <c r="J8" s="38">
        <f t="shared" si="5"/>
        <v>1.4612687178012153E-2</v>
      </c>
      <c r="K8" s="32">
        <f ca="1">SUMIF('GS&lt;50 Normalized Monthly'!$B:$B,$B8,'GS&lt;50 Normalized Monthly'!N:N)</f>
        <v>20051826.83360206</v>
      </c>
      <c r="L8" s="38">
        <f t="shared" ca="1" si="6"/>
        <v>1.9312342641267985E-3</v>
      </c>
      <c r="N8" s="29">
        <v>2012</v>
      </c>
      <c r="O8" s="32">
        <f>SUMIF(Data!$B:$B,$B8,Data!I:I)</f>
        <v>54630822</v>
      </c>
      <c r="P8" s="32">
        <f t="shared" si="1"/>
        <v>54630822</v>
      </c>
      <c r="Q8" s="38">
        <f t="shared" si="7"/>
        <v>6.7010117791222679E-2</v>
      </c>
      <c r="S8" s="29">
        <v>2012</v>
      </c>
      <c r="T8" s="32">
        <f>SUMIF(Data!$B:$B,$B8,Data!P:P)</f>
        <v>146700</v>
      </c>
      <c r="U8" s="32"/>
      <c r="W8" s="29">
        <v>2012</v>
      </c>
      <c r="X8" s="32">
        <f>SUMIF(Data!$B:$B,$B8,Data!R:R)</f>
        <v>1543417</v>
      </c>
      <c r="Y8" s="80">
        <f t="shared" si="2"/>
        <v>1543417</v>
      </c>
    </row>
    <row r="9" spans="1:25" x14ac:dyDescent="0.25">
      <c r="A9" s="28"/>
      <c r="B9" s="29">
        <v>2013</v>
      </c>
      <c r="C9" s="32">
        <f>SUMIF(Data!$B:$B,$B9,Data!E:E)</f>
        <v>43317250</v>
      </c>
      <c r="D9" s="38">
        <f t="shared" si="3"/>
        <v>4.1771258250735292E-2</v>
      </c>
      <c r="E9" s="32">
        <f ca="1">SUMIF('Residential Normalized Monthly'!$B:$B,$B9,'Residential Normalized Monthly'!T:T)</f>
        <v>41787736.304012723</v>
      </c>
      <c r="F9" s="38">
        <f t="shared" ca="1" si="4"/>
        <v>-4.293969394313985E-3</v>
      </c>
      <c r="G9" s="23"/>
      <c r="H9" s="29">
        <v>2013</v>
      </c>
      <c r="I9" s="32">
        <f>SUMIF(Data!$B:$B,$B9,Data!G:G)</f>
        <v>20406290</v>
      </c>
      <c r="J9" s="38">
        <f t="shared" si="5"/>
        <v>1.1995481664291267E-3</v>
      </c>
      <c r="K9" s="32">
        <f ca="1">SUMIF('GS&lt;50 Normalized Monthly'!$B:$B,$B9,'GS&lt;50 Normalized Monthly'!N:N)</f>
        <v>20051826.833602056</v>
      </c>
      <c r="L9" s="38">
        <f t="shared" ca="1" si="6"/>
        <v>-1.857830874650892E-16</v>
      </c>
      <c r="N9" s="29">
        <v>2013</v>
      </c>
      <c r="O9" s="32">
        <f>SUMIF(Data!$B:$B,$B9,Data!I:I)</f>
        <v>61406393</v>
      </c>
      <c r="P9" s="32">
        <f t="shared" si="1"/>
        <v>61406393</v>
      </c>
      <c r="Q9" s="38">
        <f t="shared" si="7"/>
        <v>0.12402469433829863</v>
      </c>
      <c r="S9" s="29">
        <v>2013</v>
      </c>
      <c r="T9" s="32">
        <f>SUMIF(Data!$B:$B,$B9,Data!P:P)</f>
        <v>166144</v>
      </c>
      <c r="U9" s="32">
        <f>AVERAGE(T9:T11)</f>
        <v>165218</v>
      </c>
      <c r="W9" s="29">
        <v>2013</v>
      </c>
      <c r="X9" s="32">
        <f>SUMIF(Data!$B:$B,$B9,Data!R:R)</f>
        <v>1531779</v>
      </c>
      <c r="Y9" s="80">
        <f t="shared" si="2"/>
        <v>1531779</v>
      </c>
    </row>
    <row r="10" spans="1:25" x14ac:dyDescent="0.25">
      <c r="A10" s="28"/>
      <c r="B10" s="29">
        <v>2014</v>
      </c>
      <c r="C10" s="32">
        <f>SUMIF(Data!$B:$B,$B10,Data!E:E)</f>
        <v>42817440</v>
      </c>
      <c r="D10" s="38">
        <f t="shared" si="3"/>
        <v>-1.1538359429557509E-2</v>
      </c>
      <c r="E10" s="32">
        <f ca="1">SUMIF('Residential Normalized Monthly'!$B:$B,$B10,'Residential Normalized Monthly'!T:T)</f>
        <v>41607527.231021643</v>
      </c>
      <c r="F10" s="38">
        <f t="shared" ca="1" si="4"/>
        <v>-4.3124870818564958E-3</v>
      </c>
      <c r="G10" s="23"/>
      <c r="H10" s="29">
        <v>2014</v>
      </c>
      <c r="I10" s="32">
        <f>SUMIF(Data!$B:$B,$B10,Data!G:G)</f>
        <v>20089108</v>
      </c>
      <c r="J10" s="38">
        <f t="shared" si="5"/>
        <v>-1.5543344723612181E-2</v>
      </c>
      <c r="K10" s="32">
        <f ca="1">SUMIF('GS&lt;50 Normalized Monthly'!$B:$B,$B10,'GS&lt;50 Normalized Monthly'!N:N)</f>
        <v>20090476.966181099</v>
      </c>
      <c r="L10" s="38">
        <f t="shared" ca="1" si="6"/>
        <v>1.9275117873188067E-3</v>
      </c>
      <c r="N10" s="29">
        <v>2014</v>
      </c>
      <c r="O10" s="32">
        <f>SUMIF(Data!$B:$B,$B10,Data!I:I)</f>
        <v>55041599</v>
      </c>
      <c r="P10" s="32">
        <f>SUMIF(Data!$B:$B,$B10,Data!N:N)</f>
        <v>63613172.031588867</v>
      </c>
      <c r="Q10" s="38">
        <f t="shared" si="7"/>
        <v>3.5937284764289402E-2</v>
      </c>
      <c r="S10" s="29">
        <v>2014</v>
      </c>
      <c r="T10" s="32">
        <f>SUMIF(Data!$B:$B,$B10,Data!P:P)</f>
        <v>161162</v>
      </c>
      <c r="U10" s="32">
        <f>U9</f>
        <v>165218</v>
      </c>
      <c r="W10" s="29">
        <v>2014</v>
      </c>
      <c r="X10" s="32">
        <f>SUMIF(Data!$B:$B,$B10,Data!R:R)</f>
        <v>1400857</v>
      </c>
      <c r="Y10" s="80">
        <f t="shared" si="2"/>
        <v>1400857</v>
      </c>
    </row>
    <row r="11" spans="1:25" x14ac:dyDescent="0.25">
      <c r="A11" s="28"/>
      <c r="B11" s="29">
        <v>2015</v>
      </c>
      <c r="C11" s="32">
        <f>SUMIF(Data!$B:$B,$B11,Data!E:E)</f>
        <v>41096056</v>
      </c>
      <c r="D11" s="38">
        <f t="shared" si="3"/>
        <v>-4.0202870605996061E-2</v>
      </c>
      <c r="E11" s="32">
        <f ca="1">SUMIF('Residential Normalized Monthly'!$B:$B,$B11,'Residential Normalized Monthly'!T:T)</f>
        <v>41427318.158030562</v>
      </c>
      <c r="F11" s="38">
        <f t="shared" ca="1" si="4"/>
        <v>-4.3311651757262015E-3</v>
      </c>
      <c r="G11" s="23"/>
      <c r="H11" s="29">
        <v>2015</v>
      </c>
      <c r="I11" s="32">
        <f>SUMIF(Data!$B:$B,$B11,Data!G:G)</f>
        <v>19602981</v>
      </c>
      <c r="J11" s="38">
        <f t="shared" si="5"/>
        <v>-2.4198535843403302E-2</v>
      </c>
      <c r="K11" s="32">
        <f ca="1">SUMIF('GS&lt;50 Normalized Monthly'!$B:$B,$B11,'GS&lt;50 Normalized Monthly'!N:N)</f>
        <v>20051826.83360206</v>
      </c>
      <c r="L11" s="38">
        <f t="shared" ca="1" si="6"/>
        <v>-1.9238036331392582E-3</v>
      </c>
      <c r="N11" s="29">
        <v>2015</v>
      </c>
      <c r="O11" s="32">
        <f>SUMIF(Data!$B:$B,$B11,Data!I:I)</f>
        <v>59289165</v>
      </c>
      <c r="P11" s="32">
        <f>SUMIF(Data!$B:$B,$B11,Data!N:N)</f>
        <v>62261601.595945314</v>
      </c>
      <c r="Q11" s="38">
        <f t="shared" si="7"/>
        <v>-2.1246707128083384E-2</v>
      </c>
      <c r="S11" s="29">
        <v>2015</v>
      </c>
      <c r="T11" s="32">
        <f>SUMIF(Data!$B:$B,$B11,Data!P:P)</f>
        <v>168348</v>
      </c>
      <c r="U11" s="32">
        <f t="shared" ref="U11:U13" si="8">U10</f>
        <v>165218</v>
      </c>
      <c r="W11" s="29">
        <v>2015</v>
      </c>
      <c r="X11" s="32">
        <f>SUMIF(Data!$B:$B,$B11,Data!R:R)</f>
        <v>745147</v>
      </c>
      <c r="Y11" s="80">
        <f t="shared" si="2"/>
        <v>745147</v>
      </c>
    </row>
    <row r="12" spans="1:25" s="103" customFormat="1" x14ac:dyDescent="0.25">
      <c r="B12" s="104">
        <v>2016</v>
      </c>
      <c r="E12" s="105">
        <f ca="1">SUMIF('Residential Normalized Monthly'!$B:$B,$B12,'Residential Normalized Monthly'!T:T)</f>
        <v>41247109.085039482</v>
      </c>
      <c r="F12" s="106">
        <f t="shared" ca="1" si="4"/>
        <v>-4.3500057692280906E-3</v>
      </c>
      <c r="H12" s="104">
        <v>2016</v>
      </c>
      <c r="K12" s="105">
        <f ca="1">SUMIF('GS&lt;50 Normalized Monthly'!$B:$B,$B12,'GS&lt;50 Normalized Monthly'!N:N)</f>
        <v>20013176.70102302</v>
      </c>
      <c r="L12" s="106">
        <f t="shared" ca="1" si="6"/>
        <v>-1.9275117873186205E-3</v>
      </c>
      <c r="N12" s="104">
        <v>2016</v>
      </c>
      <c r="P12" s="107">
        <f>AVERAGE(P10:P11)</f>
        <v>62937386.81376709</v>
      </c>
      <c r="Q12" s="106">
        <f>(P12-O11)/O11</f>
        <v>6.1532690058412706E-2</v>
      </c>
      <c r="S12" s="104">
        <v>2016</v>
      </c>
      <c r="U12" s="105">
        <f t="shared" si="8"/>
        <v>165218</v>
      </c>
      <c r="W12" s="104">
        <v>2016</v>
      </c>
      <c r="Y12" s="107">
        <f>'kW Forecast'!H16</f>
        <v>556610.47600000002</v>
      </c>
    </row>
    <row r="13" spans="1:25" s="103" customFormat="1" x14ac:dyDescent="0.25">
      <c r="B13" s="104">
        <v>2017</v>
      </c>
      <c r="E13" s="105">
        <f ca="1">SUMIF('Residential Normalized Monthly'!$B:$B,$B13,'Residential Normalized Monthly'!T:T)+920000</f>
        <v>41986900.012048393</v>
      </c>
      <c r="F13" s="106">
        <f t="shared" ca="1" si="4"/>
        <v>1.7935582478851533E-2</v>
      </c>
      <c r="H13" s="104">
        <v>2017</v>
      </c>
      <c r="K13" s="105">
        <f ca="1">SUMIF('GS&lt;50 Normalized Monthly'!$B:$B,$B13,'GS&lt;50 Normalized Monthly'!N:N)</f>
        <v>20013176.70102302</v>
      </c>
      <c r="L13" s="106">
        <f t="shared" ca="1" si="6"/>
        <v>0</v>
      </c>
      <c r="N13" s="104">
        <v>2017</v>
      </c>
      <c r="P13" s="107">
        <f>P12</f>
        <v>62937386.81376709</v>
      </c>
      <c r="Q13" s="106">
        <f>(P13-P12)/P12</f>
        <v>0</v>
      </c>
      <c r="S13" s="104">
        <v>2017</v>
      </c>
      <c r="U13" s="105">
        <f t="shared" si="8"/>
        <v>165218</v>
      </c>
      <c r="W13" s="104">
        <v>2017</v>
      </c>
      <c r="Y13" s="107">
        <f>'kW Forecast'!H17</f>
        <v>556610.47600000002</v>
      </c>
    </row>
  </sheetData>
  <mergeCells count="3">
    <mergeCell ref="O2:Q2"/>
    <mergeCell ref="C2:E2"/>
    <mergeCell ref="I2:K2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workbookViewId="0">
      <selection activeCell="E11" sqref="E11"/>
    </sheetView>
  </sheetViews>
  <sheetFormatPr defaultRowHeight="13.2" x14ac:dyDescent="0.25"/>
  <cols>
    <col min="3" max="3" width="14.44140625" bestFit="1" customWidth="1"/>
    <col min="8" max="8" width="9.109375" bestFit="1" customWidth="1"/>
  </cols>
  <sheetData>
    <row r="2" spans="2:10" x14ac:dyDescent="0.25">
      <c r="B2" s="161" t="s">
        <v>107</v>
      </c>
      <c r="C2" s="161"/>
      <c r="D2" s="161"/>
      <c r="E2" s="161"/>
      <c r="G2" s="161" t="s">
        <v>91</v>
      </c>
      <c r="H2" s="161"/>
      <c r="I2" s="161"/>
      <c r="J2" s="161"/>
    </row>
    <row r="3" spans="2:10" ht="39.6" x14ac:dyDescent="0.25">
      <c r="B3" s="46" t="s">
        <v>17</v>
      </c>
      <c r="C3" s="154" t="s">
        <v>187</v>
      </c>
      <c r="D3" s="46" t="s">
        <v>109</v>
      </c>
      <c r="E3" s="154" t="s">
        <v>188</v>
      </c>
      <c r="G3" s="46" t="s">
        <v>17</v>
      </c>
      <c r="H3" s="153" t="s">
        <v>108</v>
      </c>
      <c r="I3" s="46" t="s">
        <v>109</v>
      </c>
      <c r="J3" s="45" t="s">
        <v>110</v>
      </c>
    </row>
    <row r="4" spans="2:10" x14ac:dyDescent="0.25">
      <c r="B4" s="47"/>
      <c r="C4" s="47" t="s">
        <v>111</v>
      </c>
      <c r="D4" s="47" t="s">
        <v>112</v>
      </c>
      <c r="E4" s="47" t="s">
        <v>113</v>
      </c>
      <c r="G4" s="47"/>
      <c r="H4" s="47" t="s">
        <v>111</v>
      </c>
      <c r="I4" s="47" t="s">
        <v>112</v>
      </c>
      <c r="J4" s="47" t="s">
        <v>113</v>
      </c>
    </row>
    <row r="5" spans="2:10" s="23" customFormat="1" x14ac:dyDescent="0.25">
      <c r="B5" s="35">
        <v>2008</v>
      </c>
      <c r="C5" s="37">
        <f>'Normalized Annual Summary'!O4</f>
        <v>57942178.050000012</v>
      </c>
      <c r="D5" s="35">
        <f t="shared" ref="D5" si="0">E5/C5</f>
        <v>2.6852459682433351E-3</v>
      </c>
      <c r="E5" s="77">
        <v>155589</v>
      </c>
      <c r="G5" s="35">
        <v>2008</v>
      </c>
      <c r="H5" s="37">
        <f>'Normalized Annual Summary'!X4</f>
        <v>1751397.08</v>
      </c>
      <c r="I5" s="35">
        <f t="shared" ref="I5:I12" si="1">J5/H5</f>
        <v>2.8628573481463151E-3</v>
      </c>
      <c r="J5" s="77">
        <v>5014</v>
      </c>
    </row>
    <row r="6" spans="2:10" x14ac:dyDescent="0.25">
      <c r="B6" s="35">
        <v>2009</v>
      </c>
      <c r="C6" s="37">
        <f>'Normalized Annual Summary'!O5</f>
        <v>58024756</v>
      </c>
      <c r="D6" s="35">
        <f t="shared" ref="D6:D12" si="2">E6/C6</f>
        <v>2.8994003869658668E-3</v>
      </c>
      <c r="E6" s="77">
        <v>168237</v>
      </c>
      <c r="G6" s="35">
        <v>2009</v>
      </c>
      <c r="H6" s="37">
        <f>'Normalized Annual Summary'!X5</f>
        <v>1558062</v>
      </c>
      <c r="I6" s="35">
        <f t="shared" si="1"/>
        <v>2.5274989056918145E-3</v>
      </c>
      <c r="J6" s="77">
        <v>3938</v>
      </c>
    </row>
    <row r="7" spans="2:10" x14ac:dyDescent="0.25">
      <c r="B7" s="35">
        <v>2010</v>
      </c>
      <c r="C7" s="37">
        <f>'Normalized Annual Summary'!O6</f>
        <v>60535989.571428567</v>
      </c>
      <c r="D7" s="35">
        <f t="shared" si="2"/>
        <v>3.0194104580437697E-3</v>
      </c>
      <c r="E7" s="77">
        <v>182783</v>
      </c>
      <c r="G7" s="35">
        <v>2010</v>
      </c>
      <c r="H7" s="37">
        <f>'Normalized Annual Summary'!X6</f>
        <v>1548997.7142857143</v>
      </c>
      <c r="I7" s="35">
        <f t="shared" si="1"/>
        <v>2.9974221118467021E-3</v>
      </c>
      <c r="J7" s="77">
        <v>4643</v>
      </c>
    </row>
    <row r="8" spans="2:10" x14ac:dyDescent="0.25">
      <c r="B8" s="35">
        <v>2011</v>
      </c>
      <c r="C8" s="37">
        <f>'Normalized Annual Summary'!O7</f>
        <v>51199910</v>
      </c>
      <c r="D8" s="35">
        <f t="shared" si="2"/>
        <v>3.2694588720956737E-3</v>
      </c>
      <c r="E8" s="77">
        <v>167396</v>
      </c>
      <c r="G8" s="35">
        <v>2011</v>
      </c>
      <c r="H8" s="37">
        <f>'Normalized Annual Summary'!X7</f>
        <v>1610563</v>
      </c>
      <c r="I8" s="35">
        <f t="shared" si="1"/>
        <v>2.6791873400792143E-3</v>
      </c>
      <c r="J8" s="77">
        <v>4315</v>
      </c>
    </row>
    <row r="9" spans="2:10" x14ac:dyDescent="0.25">
      <c r="B9" s="35">
        <v>2012</v>
      </c>
      <c r="C9" s="37">
        <f>'Normalized Annual Summary'!O8</f>
        <v>54630822</v>
      </c>
      <c r="D9" s="35">
        <f t="shared" si="2"/>
        <v>3.0637649933219018E-3</v>
      </c>
      <c r="E9" s="77">
        <v>167376</v>
      </c>
      <c r="G9" s="35">
        <v>2012</v>
      </c>
      <c r="H9" s="37">
        <f>'Normalized Annual Summary'!X8</f>
        <v>1543417</v>
      </c>
      <c r="I9" s="35">
        <f t="shared" si="1"/>
        <v>2.8527611138143482E-3</v>
      </c>
      <c r="J9" s="77">
        <v>4403</v>
      </c>
    </row>
    <row r="10" spans="2:10" x14ac:dyDescent="0.25">
      <c r="B10" s="35">
        <v>2013</v>
      </c>
      <c r="C10" s="37">
        <f>'Normalized Annual Summary'!O9</f>
        <v>61406393</v>
      </c>
      <c r="D10" s="35">
        <f t="shared" si="2"/>
        <v>3.1208314091987132E-3</v>
      </c>
      <c r="E10" s="77">
        <v>191639</v>
      </c>
      <c r="G10" s="35">
        <v>2013</v>
      </c>
      <c r="H10" s="37">
        <f>'Normalized Annual Summary'!X9</f>
        <v>1531779</v>
      </c>
      <c r="I10" s="35">
        <f t="shared" si="1"/>
        <v>2.8111104800366111E-3</v>
      </c>
      <c r="J10" s="77">
        <v>4306</v>
      </c>
    </row>
    <row r="11" spans="2:10" x14ac:dyDescent="0.25">
      <c r="B11" s="35">
        <v>2014</v>
      </c>
      <c r="C11" s="37">
        <f>'Normalized Annual Summary'!P10</f>
        <v>63613172.031588867</v>
      </c>
      <c r="D11" s="35">
        <f t="shared" si="2"/>
        <v>2.9685990176095182E-3</v>
      </c>
      <c r="E11" s="77">
        <v>188842</v>
      </c>
      <c r="G11" s="35">
        <v>2014</v>
      </c>
      <c r="H11" s="37">
        <f>'Normalized Annual Summary'!X10</f>
        <v>1400857</v>
      </c>
      <c r="I11" s="35">
        <f t="shared" si="1"/>
        <v>2.8796658045753421E-3</v>
      </c>
      <c r="J11" s="77">
        <v>4034</v>
      </c>
    </row>
    <row r="12" spans="2:10" x14ac:dyDescent="0.25">
      <c r="B12" s="35">
        <v>2015</v>
      </c>
      <c r="C12" s="37">
        <f>'Normalized Annual Summary'!P11</f>
        <v>62261601.595945314</v>
      </c>
      <c r="D12" s="35">
        <f t="shared" si="2"/>
        <v>2.8787727171424469E-3</v>
      </c>
      <c r="E12" s="77">
        <v>179237</v>
      </c>
      <c r="G12" s="35">
        <v>2015</v>
      </c>
      <c r="H12" s="37">
        <f>'Normalized Annual Summary'!X11</f>
        <v>745147</v>
      </c>
      <c r="I12" s="35">
        <f t="shared" si="1"/>
        <v>2.6652459179195512E-3</v>
      </c>
      <c r="J12" s="77">
        <v>1986</v>
      </c>
    </row>
    <row r="13" spans="2:10" x14ac:dyDescent="0.25">
      <c r="B13" s="35"/>
      <c r="C13" s="37"/>
      <c r="D13" s="35"/>
      <c r="E13" s="77"/>
      <c r="G13" s="35"/>
      <c r="H13" s="37"/>
      <c r="I13" s="35"/>
      <c r="J13" s="77"/>
    </row>
    <row r="14" spans="2:10" x14ac:dyDescent="0.25">
      <c r="B14" s="35"/>
      <c r="C14" s="35" t="s">
        <v>114</v>
      </c>
      <c r="D14" s="35"/>
      <c r="E14" s="77"/>
      <c r="G14" s="35"/>
      <c r="H14" s="35" t="s">
        <v>114</v>
      </c>
      <c r="I14" s="35"/>
      <c r="J14" s="77"/>
    </row>
    <row r="15" spans="2:10" x14ac:dyDescent="0.25">
      <c r="B15" s="47"/>
      <c r="C15" s="47" t="s">
        <v>115</v>
      </c>
      <c r="D15" s="47" t="s">
        <v>116</v>
      </c>
      <c r="E15" s="78" t="s">
        <v>117</v>
      </c>
      <c r="G15" s="47"/>
      <c r="H15" s="47" t="s">
        <v>115</v>
      </c>
      <c r="I15" s="47" t="s">
        <v>116</v>
      </c>
      <c r="J15" s="78" t="s">
        <v>117</v>
      </c>
    </row>
    <row r="16" spans="2:10" x14ac:dyDescent="0.25">
      <c r="B16" s="42">
        <v>2016</v>
      </c>
      <c r="C16" s="43">
        <f>AVERAGE(C11:C12)</f>
        <v>62937386.81376709</v>
      </c>
      <c r="D16" s="42">
        <f>AVERAGE(D11:D12)</f>
        <v>2.9236858673759823E-3</v>
      </c>
      <c r="E16" s="79">
        <f>C16*D16</f>
        <v>184009.14835698635</v>
      </c>
      <c r="G16" s="42">
        <v>2016</v>
      </c>
      <c r="H16" s="79">
        <f>AVERAGE(H9:H10)*0.362</f>
        <v>556610.47600000002</v>
      </c>
      <c r="I16" s="42">
        <f>I12</f>
        <v>2.6652459179195512E-3</v>
      </c>
      <c r="J16" s="79">
        <f>AVERAGE(J9:J10)*0.362</f>
        <v>1576.329</v>
      </c>
    </row>
    <row r="17" spans="2:10" x14ac:dyDescent="0.25">
      <c r="B17" s="42">
        <v>2017</v>
      </c>
      <c r="C17" s="43">
        <f>C16</f>
        <v>62937386.81376709</v>
      </c>
      <c r="D17" s="42">
        <f>D16</f>
        <v>2.9236858673759823E-3</v>
      </c>
      <c r="E17" s="79">
        <f>C17*D17</f>
        <v>184009.14835698635</v>
      </c>
      <c r="G17" s="42">
        <v>2017</v>
      </c>
      <c r="H17" s="43">
        <f>H16</f>
        <v>556610.47600000002</v>
      </c>
      <c r="I17" s="42">
        <f>I16</f>
        <v>2.6652459179195512E-3</v>
      </c>
      <c r="J17" s="79">
        <f>J16</f>
        <v>1576.329</v>
      </c>
    </row>
    <row r="18" spans="2:10" x14ac:dyDescent="0.25">
      <c r="B18" t="s">
        <v>119</v>
      </c>
      <c r="G18" t="s">
        <v>118</v>
      </c>
    </row>
  </sheetData>
  <mergeCells count="2">
    <mergeCell ref="B2:E2"/>
    <mergeCell ref="G2:J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33"/>
  <sheetViews>
    <sheetView topLeftCell="A16" workbookViewId="0">
      <selection activeCell="H32" sqref="H32"/>
    </sheetView>
  </sheetViews>
  <sheetFormatPr defaultRowHeight="13.2" x14ac:dyDescent="0.25"/>
  <cols>
    <col min="2" max="2" width="17.77734375" bestFit="1" customWidth="1"/>
    <col min="3" max="3" width="12.44140625" bestFit="1" customWidth="1"/>
    <col min="4" max="8" width="13.109375" bestFit="1" customWidth="1"/>
    <col min="9" max="9" width="14.109375" bestFit="1" customWidth="1"/>
  </cols>
  <sheetData>
    <row r="2" spans="2:9" ht="13.8" thickBot="1" x14ac:dyDescent="0.3"/>
    <row r="3" spans="2:9" ht="14.4" x14ac:dyDescent="0.25">
      <c r="B3" s="162" t="s">
        <v>120</v>
      </c>
      <c r="C3" s="163"/>
      <c r="D3" s="163"/>
      <c r="E3" s="163"/>
      <c r="F3" s="163"/>
      <c r="G3" s="163"/>
      <c r="H3" s="163"/>
      <c r="I3" s="164"/>
    </row>
    <row r="4" spans="2:9" ht="14.4" x14ac:dyDescent="0.25">
      <c r="B4" s="165">
        <v>4310000</v>
      </c>
      <c r="C4" s="166"/>
      <c r="D4" s="166"/>
      <c r="E4" s="166"/>
      <c r="F4" s="166"/>
      <c r="G4" s="166"/>
      <c r="H4" s="166"/>
      <c r="I4" s="167"/>
    </row>
    <row r="5" spans="2:9" ht="14.4" x14ac:dyDescent="0.3">
      <c r="B5" s="81"/>
      <c r="C5" s="82">
        <v>2015</v>
      </c>
      <c r="D5" s="82">
        <v>2016</v>
      </c>
      <c r="E5" s="82">
        <v>2017</v>
      </c>
      <c r="F5" s="82">
        <v>2018</v>
      </c>
      <c r="G5" s="82">
        <v>2019</v>
      </c>
      <c r="H5" s="82">
        <v>2020</v>
      </c>
      <c r="I5" s="83" t="s">
        <v>121</v>
      </c>
    </row>
    <row r="6" spans="2:9" ht="14.4" x14ac:dyDescent="0.25">
      <c r="B6" s="168" t="s">
        <v>122</v>
      </c>
      <c r="C6" s="169"/>
      <c r="D6" s="169"/>
      <c r="E6" s="169"/>
      <c r="F6" s="169"/>
      <c r="G6" s="169"/>
      <c r="H6" s="169"/>
      <c r="I6" s="170"/>
    </row>
    <row r="7" spans="2:9" ht="14.4" x14ac:dyDescent="0.3">
      <c r="B7" s="108" t="s">
        <v>123</v>
      </c>
      <c r="C7" s="84">
        <f t="shared" ref="C7:H7" si="0">C15/$I$21</f>
        <v>3.8807381736042555E-2</v>
      </c>
      <c r="D7" s="84">
        <f t="shared" si="0"/>
        <v>3.8012462342875357E-2</v>
      </c>
      <c r="E7" s="84">
        <f t="shared" si="0"/>
        <v>3.7217542949708152E-2</v>
      </c>
      <c r="F7" s="84">
        <f t="shared" si="0"/>
        <v>3.6422623556540946E-2</v>
      </c>
      <c r="G7" s="84">
        <f t="shared" si="0"/>
        <v>3.5627704163373741E-2</v>
      </c>
      <c r="H7" s="109">
        <f t="shared" si="0"/>
        <v>3.4832784770206543E-2</v>
      </c>
      <c r="I7" s="85">
        <f>SUM(C7:H7)</f>
        <v>0.22092049951874729</v>
      </c>
    </row>
    <row r="8" spans="2:9" ht="14.4" x14ac:dyDescent="0.3">
      <c r="B8" s="108" t="s">
        <v>124</v>
      </c>
      <c r="C8" s="110"/>
      <c r="D8" s="84">
        <f>D16/$I$21</f>
        <v>5.1938633365416847E-2</v>
      </c>
      <c r="E8" s="84">
        <f>E16/$I$21</f>
        <v>5.1938633365416847E-2</v>
      </c>
      <c r="F8" s="84">
        <f>F16/$I$21</f>
        <v>5.1938633365416847E-2</v>
      </c>
      <c r="G8" s="84">
        <f>G16/$I$21</f>
        <v>5.1938633365416847E-2</v>
      </c>
      <c r="H8" s="109">
        <f>H16/$I$21</f>
        <v>5.1938633365416847E-2</v>
      </c>
      <c r="I8" s="85">
        <f>SUM(C8:H8)</f>
        <v>0.25969316682708421</v>
      </c>
    </row>
    <row r="9" spans="2:9" ht="14.4" x14ac:dyDescent="0.3">
      <c r="B9" s="108" t="s">
        <v>125</v>
      </c>
      <c r="C9" s="110"/>
      <c r="D9" s="110"/>
      <c r="E9" s="84">
        <f>E17/$I$21</f>
        <v>5.1938633365416847E-2</v>
      </c>
      <c r="F9" s="84">
        <f>F17/$I$21</f>
        <v>5.1938633365416847E-2</v>
      </c>
      <c r="G9" s="84">
        <f>G17/$I$21</f>
        <v>5.1938633365416847E-2</v>
      </c>
      <c r="H9" s="109">
        <f>H17/$I$21</f>
        <v>5.1938633365416847E-2</v>
      </c>
      <c r="I9" s="85">
        <f>SUM(C9:H9)</f>
        <v>0.20775453346166739</v>
      </c>
    </row>
    <row r="10" spans="2:9" ht="14.4" x14ac:dyDescent="0.3">
      <c r="B10" s="108" t="s">
        <v>126</v>
      </c>
      <c r="C10" s="110"/>
      <c r="D10" s="110"/>
      <c r="E10" s="111"/>
      <c r="F10" s="84">
        <f>F18/$I$21</f>
        <v>5.1938633365416847E-2</v>
      </c>
      <c r="G10" s="84">
        <f>G18/$I$21</f>
        <v>5.1938633365416847E-2</v>
      </c>
      <c r="H10" s="109">
        <f>H18/$I$21</f>
        <v>5.1938633365416847E-2</v>
      </c>
      <c r="I10" s="85">
        <f>SUM(F10:H10)</f>
        <v>0.15581590009625054</v>
      </c>
    </row>
    <row r="11" spans="2:9" ht="14.4" x14ac:dyDescent="0.3">
      <c r="B11" s="108" t="s">
        <v>127</v>
      </c>
      <c r="C11" s="110"/>
      <c r="D11" s="110"/>
      <c r="E11" s="111"/>
      <c r="F11" s="111"/>
      <c r="G11" s="84">
        <f>G19/$I$21</f>
        <v>5.1938633365416847E-2</v>
      </c>
      <c r="H11" s="109">
        <f>H19/$I$21</f>
        <v>5.1938633365416847E-2</v>
      </c>
      <c r="I11" s="85">
        <f>SUM(G11:H11)</f>
        <v>0.10387726673083369</v>
      </c>
    </row>
    <row r="12" spans="2:9" ht="15" thickBot="1" x14ac:dyDescent="0.35">
      <c r="B12" s="112" t="s">
        <v>128</v>
      </c>
      <c r="C12" s="113"/>
      <c r="D12" s="113"/>
      <c r="E12" s="113"/>
      <c r="F12" s="113"/>
      <c r="G12" s="113"/>
      <c r="H12" s="86">
        <f>H20/$I$21</f>
        <v>5.1938633365416847E-2</v>
      </c>
      <c r="I12" s="114">
        <f>SUM(C12:H12)</f>
        <v>5.1938633365416847E-2</v>
      </c>
    </row>
    <row r="13" spans="2:9" ht="15" thickTop="1" x14ac:dyDescent="0.3">
      <c r="B13" s="87" t="s">
        <v>129</v>
      </c>
      <c r="C13" s="88">
        <f>SUM(C7:C12)</f>
        <v>3.8807381736042555E-2</v>
      </c>
      <c r="D13" s="88">
        <f>SUM(D7:D12)</f>
        <v>8.9951095708292211E-2</v>
      </c>
      <c r="E13" s="88">
        <f>SUM(E7:E12)</f>
        <v>0.14109480968054183</v>
      </c>
      <c r="F13" s="88">
        <f>SUM(F7:F10)</f>
        <v>0.19223852365279148</v>
      </c>
      <c r="G13" s="88">
        <f>SUM(G7:G11)</f>
        <v>0.24338223762504113</v>
      </c>
      <c r="H13" s="89">
        <f>SUM(H7:H12)</f>
        <v>0.29452595159729078</v>
      </c>
      <c r="I13" s="90">
        <f>SUM(C13:H13)</f>
        <v>1</v>
      </c>
    </row>
    <row r="14" spans="2:9" ht="14.4" x14ac:dyDescent="0.25">
      <c r="B14" s="171" t="s">
        <v>130</v>
      </c>
      <c r="C14" s="172"/>
      <c r="D14" s="172"/>
      <c r="E14" s="172"/>
      <c r="F14" s="172"/>
      <c r="G14" s="172"/>
      <c r="H14" s="172"/>
      <c r="I14" s="173"/>
    </row>
    <row r="15" spans="2:9" ht="14.4" x14ac:dyDescent="0.3">
      <c r="B15" s="108" t="str">
        <f t="shared" ref="B15:B20" si="1">B7</f>
        <v>2015 CDM Programs</v>
      </c>
      <c r="C15" s="116">
        <v>567895</v>
      </c>
      <c r="D15" s="116">
        <f>($C15*4+$H15*1)/5</f>
        <v>556262.40000000002</v>
      </c>
      <c r="E15" s="116">
        <f>($C15*3+$H15*2)/5</f>
        <v>544629.80000000005</v>
      </c>
      <c r="F15" s="116">
        <f>($C15*2+$H15*3)/5</f>
        <v>532997.19999999995</v>
      </c>
      <c r="G15" s="116">
        <f>($C15*1+$H15*4)/5</f>
        <v>521364.6</v>
      </c>
      <c r="H15" s="117">
        <v>509732</v>
      </c>
      <c r="I15" s="118">
        <f>SUM(C15:H15)</f>
        <v>3232881</v>
      </c>
    </row>
    <row r="16" spans="2:9" ht="14.4" x14ac:dyDescent="0.3">
      <c r="B16" s="108" t="str">
        <f t="shared" si="1"/>
        <v>2016 CDM Programs</v>
      </c>
      <c r="C16" s="119"/>
      <c r="D16" s="120">
        <f>E16</f>
        <v>760053.60000000009</v>
      </c>
      <c r="E16" s="120">
        <f t="shared" ref="E16:G19" si="2">F16</f>
        <v>760053.60000000009</v>
      </c>
      <c r="F16" s="120">
        <f t="shared" si="2"/>
        <v>760053.60000000009</v>
      </c>
      <c r="G16" s="120">
        <f>H16</f>
        <v>760053.60000000009</v>
      </c>
      <c r="H16" s="117">
        <f>1/5*(B4-H15)</f>
        <v>760053.60000000009</v>
      </c>
      <c r="I16" s="118">
        <f>SUM(C16:H16)</f>
        <v>3800268.0000000005</v>
      </c>
    </row>
    <row r="17" spans="2:11" ht="14.4" x14ac:dyDescent="0.3">
      <c r="B17" s="108" t="str">
        <f t="shared" si="1"/>
        <v>2017 CDM Programs</v>
      </c>
      <c r="C17" s="119"/>
      <c r="D17" s="119"/>
      <c r="E17" s="120">
        <f t="shared" si="2"/>
        <v>760053.60000000009</v>
      </c>
      <c r="F17" s="120">
        <f t="shared" si="2"/>
        <v>760053.60000000009</v>
      </c>
      <c r="G17" s="120">
        <f t="shared" si="2"/>
        <v>760053.60000000009</v>
      </c>
      <c r="H17" s="117">
        <f>H16</f>
        <v>760053.60000000009</v>
      </c>
      <c r="I17" s="118">
        <f>SUM(C17:H17)</f>
        <v>3040214.4000000004</v>
      </c>
    </row>
    <row r="18" spans="2:11" ht="14.4" x14ac:dyDescent="0.3">
      <c r="B18" s="108" t="str">
        <f t="shared" si="1"/>
        <v>2018 CDM Programs</v>
      </c>
      <c r="C18" s="119"/>
      <c r="D18" s="119"/>
      <c r="E18" s="119"/>
      <c r="F18" s="120">
        <f t="shared" si="2"/>
        <v>760053.60000000009</v>
      </c>
      <c r="G18" s="120">
        <f t="shared" si="2"/>
        <v>760053.60000000009</v>
      </c>
      <c r="H18" s="121">
        <f t="shared" ref="H18:H20" si="3">H17</f>
        <v>760053.60000000009</v>
      </c>
      <c r="I18" s="118">
        <f>SUM(F18:H18)</f>
        <v>2280160.8000000003</v>
      </c>
    </row>
    <row r="19" spans="2:11" ht="14.4" x14ac:dyDescent="0.3">
      <c r="B19" s="108" t="str">
        <f t="shared" si="1"/>
        <v>2019 CDM Programs</v>
      </c>
      <c r="C19" s="119"/>
      <c r="D19" s="119"/>
      <c r="E19" s="119"/>
      <c r="F19" s="119"/>
      <c r="G19" s="120">
        <f t="shared" si="2"/>
        <v>760053.60000000009</v>
      </c>
      <c r="H19" s="121">
        <f t="shared" si="3"/>
        <v>760053.60000000009</v>
      </c>
      <c r="I19" s="118">
        <f>SUM(G19:H19)</f>
        <v>1520107.2000000002</v>
      </c>
    </row>
    <row r="20" spans="2:11" ht="15" thickBot="1" x14ac:dyDescent="0.35">
      <c r="B20" s="112" t="str">
        <f t="shared" si="1"/>
        <v>2020 CDM Programs</v>
      </c>
      <c r="C20" s="122"/>
      <c r="D20" s="122"/>
      <c r="E20" s="122"/>
      <c r="F20" s="122"/>
      <c r="G20" s="122"/>
      <c r="H20" s="123">
        <f t="shared" si="3"/>
        <v>760053.60000000009</v>
      </c>
      <c r="I20" s="124">
        <f>SUM(C20:H20)</f>
        <v>760053.60000000009</v>
      </c>
    </row>
    <row r="21" spans="2:11" ht="15.6" thickTop="1" thickBot="1" x14ac:dyDescent="0.35">
      <c r="B21" s="91" t="s">
        <v>129</v>
      </c>
      <c r="C21" s="125">
        <f>SUM(C15:C20)</f>
        <v>567895</v>
      </c>
      <c r="D21" s="125">
        <f t="shared" ref="D21:E21" si="4">SUM(D15:D20)</f>
        <v>1316316</v>
      </c>
      <c r="E21" s="125">
        <f t="shared" si="4"/>
        <v>2064737.0000000002</v>
      </c>
      <c r="F21" s="125">
        <f>SUM(F15:F18)</f>
        <v>2813158</v>
      </c>
      <c r="G21" s="125">
        <f>SUM(G15:G19)</f>
        <v>3561579.0000000005</v>
      </c>
      <c r="H21" s="126">
        <f>SUM(H15:H20)</f>
        <v>4310000</v>
      </c>
      <c r="I21" s="127">
        <f>SUM(I15:I20)</f>
        <v>14633685.000000002</v>
      </c>
    </row>
    <row r="24" spans="2:11" ht="43.2" x14ac:dyDescent="0.3">
      <c r="B24" s="70"/>
      <c r="C24" s="102" t="s">
        <v>167</v>
      </c>
      <c r="D24" s="71">
        <f>C5</f>
        <v>2015</v>
      </c>
      <c r="E24" s="71">
        <f t="shared" ref="E24:F24" si="5">D5</f>
        <v>2016</v>
      </c>
      <c r="F24" s="71">
        <f t="shared" si="5"/>
        <v>2017</v>
      </c>
      <c r="G24" s="23"/>
      <c r="H24" s="23"/>
      <c r="I24" t="s">
        <v>173</v>
      </c>
      <c r="J24" s="23" t="s">
        <v>174</v>
      </c>
      <c r="K24" t="s">
        <v>175</v>
      </c>
    </row>
    <row r="25" spans="2:11" ht="14.4" x14ac:dyDescent="0.3">
      <c r="B25" s="70" t="s">
        <v>92</v>
      </c>
      <c r="C25" s="92">
        <f ca="1">'Normalized Annual Summary'!E13</f>
        <v>41986900.012048393</v>
      </c>
      <c r="D25" s="95">
        <f>$I25/$I$27*$E$15</f>
        <v>177211.35286808142</v>
      </c>
      <c r="E25" s="95">
        <f>$J25/$J$27*$E$16</f>
        <v>182358.42864816476</v>
      </c>
      <c r="F25" s="95">
        <f>$K25/$K$27*$E$17</f>
        <v>182269.90721003138</v>
      </c>
      <c r="G25" s="23"/>
      <c r="H25" s="23" t="s">
        <v>171</v>
      </c>
      <c r="I25" s="5">
        <f>139344+26512</f>
        <v>165856</v>
      </c>
      <c r="J25" s="23">
        <v>268</v>
      </c>
      <c r="K25">
        <v>306</v>
      </c>
    </row>
    <row r="26" spans="2:11" ht="14.4" x14ac:dyDescent="0.3">
      <c r="B26" s="70" t="s">
        <v>131</v>
      </c>
      <c r="C26" s="92">
        <f ca="1">'Normalized Annual Summary'!K13</f>
        <v>20013176.70102302</v>
      </c>
      <c r="D26" s="95">
        <f ca="1">$I26/$I$27*$C26/SUM($C$26:$C$27)*$E$15</f>
        <v>88645.6944244326</v>
      </c>
      <c r="E26" s="95">
        <f ca="1">$J26/$J$27*$C26/SUM($C$26:$C$27)*$E$16</f>
        <v>139378.38459084887</v>
      </c>
      <c r="F26" s="95">
        <f ca="1">$K26/$K$27*$C26/SUM($C$26:$C$27)*$E$16</f>
        <v>139399.74183193472</v>
      </c>
      <c r="G26" s="23"/>
      <c r="H26" s="23" t="s">
        <v>172</v>
      </c>
      <c r="I26" s="5">
        <v>343875</v>
      </c>
      <c r="J26" s="23">
        <v>849</v>
      </c>
      <c r="K26">
        <v>970</v>
      </c>
    </row>
    <row r="27" spans="2:11" ht="14.4" x14ac:dyDescent="0.3">
      <c r="B27" s="70" t="s">
        <v>107</v>
      </c>
      <c r="C27" s="92">
        <f>'Normalized Annual Summary'!P13</f>
        <v>62937386.81376709</v>
      </c>
      <c r="D27" s="95">
        <f ca="1">$I26/$I$27*$C27/SUM($C$26:$C$27)*$E$15</f>
        <v>278772.75270748598</v>
      </c>
      <c r="E27" s="95">
        <f ca="1">$J26/$J$27*$C27/SUM($C$26:$C$27)*$E$16</f>
        <v>438316.78676098643</v>
      </c>
      <c r="F27" s="95">
        <f ca="1">$K26/$K$27*$C27/SUM($C$26:$C$27)*$E$16</f>
        <v>438383.95095803397</v>
      </c>
      <c r="G27" s="23"/>
      <c r="H27" s="23" t="s">
        <v>121</v>
      </c>
      <c r="I27" s="23">
        <f>SUM(I25:I26)</f>
        <v>509731</v>
      </c>
      <c r="J27" s="23">
        <f>SUM(J25:J26)</f>
        <v>1117</v>
      </c>
      <c r="K27" s="23">
        <f>SUM(K25:K26)</f>
        <v>1276</v>
      </c>
    </row>
    <row r="28" spans="2:11" ht="14.4" x14ac:dyDescent="0.3">
      <c r="B28" s="93" t="s">
        <v>121</v>
      </c>
      <c r="C28" s="94">
        <f ca="1">SUM(C25:C27)</f>
        <v>124937463.52683851</v>
      </c>
      <c r="D28" s="94">
        <f t="shared" ref="D28:F28" ca="1" si="6">SUM(D25:D27)</f>
        <v>544629.80000000005</v>
      </c>
      <c r="E28" s="94">
        <f t="shared" ca="1" si="6"/>
        <v>760053.60000000009</v>
      </c>
      <c r="F28" s="94">
        <f t="shared" ca="1" si="6"/>
        <v>760053.60000000009</v>
      </c>
      <c r="G28" s="23"/>
      <c r="H28" s="23"/>
      <c r="I28" s="23"/>
    </row>
    <row r="30" spans="2:11" x14ac:dyDescent="0.25">
      <c r="H30" t="s">
        <v>176</v>
      </c>
    </row>
    <row r="31" spans="2:11" x14ac:dyDescent="0.25">
      <c r="H31" s="23" t="s">
        <v>177</v>
      </c>
    </row>
    <row r="33" spans="3:8" x14ac:dyDescent="0.25">
      <c r="C33" s="94"/>
      <c r="D33" s="94"/>
      <c r="E33" s="94"/>
      <c r="F33" s="94"/>
      <c r="G33" s="94"/>
      <c r="H33" s="94"/>
    </row>
  </sheetData>
  <mergeCells count="4">
    <mergeCell ref="B3:I3"/>
    <mergeCell ref="B4:I4"/>
    <mergeCell ref="B6:I6"/>
    <mergeCell ref="B14:I14"/>
  </mergeCells>
  <conditionalFormatting sqref="I21">
    <cfRule type="expression" dxfId="0" priority="1">
      <formula>$H$40=$A$23</formula>
    </cfRule>
  </conditionalFormatting>
  <pageMargins left="0.7" right="0.7" top="0.75" bottom="0.75" header="0.3" footer="0.3"/>
  <pageSetup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0"/>
  <sheetViews>
    <sheetView topLeftCell="I1" workbookViewId="0">
      <selection activeCell="V13" sqref="V13:X16"/>
    </sheetView>
  </sheetViews>
  <sheetFormatPr defaultRowHeight="13.2" x14ac:dyDescent="0.25"/>
  <cols>
    <col min="1" max="1" width="3.109375" customWidth="1"/>
    <col min="2" max="2" width="5.109375" bestFit="1" customWidth="1"/>
    <col min="3" max="3" width="10.44140625" bestFit="1" customWidth="1"/>
    <col min="4" max="4" width="10.109375" bestFit="1" customWidth="1"/>
    <col min="5" max="5" width="10.21875" bestFit="1" customWidth="1"/>
    <col min="7" max="7" width="5.109375" bestFit="1" customWidth="1"/>
    <col min="8" max="8" width="9.6640625" bestFit="1" customWidth="1"/>
    <col min="9" max="9" width="8.77734375" bestFit="1" customWidth="1"/>
    <col min="10" max="10" width="10.21875" bestFit="1" customWidth="1"/>
    <col min="12" max="12" width="5.109375" bestFit="1" customWidth="1"/>
    <col min="13" max="13" width="10.6640625" bestFit="1" customWidth="1"/>
    <col min="14" max="14" width="8.77734375" bestFit="1" customWidth="1"/>
    <col min="15" max="15" width="10.44140625" bestFit="1" customWidth="1"/>
    <col min="18" max="18" width="19" bestFit="1" customWidth="1"/>
    <col min="19" max="19" width="15.109375" bestFit="1" customWidth="1"/>
    <col min="20" max="20" width="13.33203125" bestFit="1" customWidth="1"/>
    <col min="21" max="21" width="12.44140625" bestFit="1" customWidth="1"/>
    <col min="22" max="22" width="18" bestFit="1" customWidth="1"/>
    <col min="23" max="23" width="13" customWidth="1"/>
    <col min="24" max="24" width="12.21875" bestFit="1" customWidth="1"/>
  </cols>
  <sheetData>
    <row r="2" spans="2:26" ht="14.4" x14ac:dyDescent="0.3">
      <c r="B2" s="48"/>
      <c r="C2" s="48"/>
      <c r="D2" s="56" t="s">
        <v>92</v>
      </c>
      <c r="E2" s="48"/>
      <c r="F2" s="48"/>
      <c r="G2" s="48"/>
      <c r="H2" s="48"/>
      <c r="I2" s="56" t="s">
        <v>94</v>
      </c>
      <c r="J2" s="48"/>
      <c r="K2" s="48"/>
      <c r="L2" s="48"/>
      <c r="M2" s="48"/>
      <c r="N2" s="56" t="s">
        <v>95</v>
      </c>
      <c r="O2" s="48"/>
    </row>
    <row r="3" spans="2:26" ht="14.4" x14ac:dyDescent="0.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2:26" ht="86.4" x14ac:dyDescent="0.3">
      <c r="B4" s="48"/>
      <c r="C4" s="51" t="s">
        <v>132</v>
      </c>
      <c r="D4" s="50" t="s">
        <v>133</v>
      </c>
      <c r="E4" s="51" t="s">
        <v>134</v>
      </c>
      <c r="F4" s="48"/>
      <c r="G4" s="48"/>
      <c r="H4" s="51" t="s">
        <v>132</v>
      </c>
      <c r="I4" s="50" t="s">
        <v>133</v>
      </c>
      <c r="J4" s="51" t="s">
        <v>134</v>
      </c>
      <c r="K4" s="48"/>
      <c r="L4" s="48"/>
      <c r="M4" s="51" t="s">
        <v>132</v>
      </c>
      <c r="N4" s="50" t="s">
        <v>133</v>
      </c>
      <c r="O4" s="51" t="s">
        <v>134</v>
      </c>
      <c r="R4" s="48" t="s">
        <v>138</v>
      </c>
      <c r="S4" s="50" t="s">
        <v>139</v>
      </c>
      <c r="T4" s="50" t="s">
        <v>140</v>
      </c>
      <c r="U4" s="50" t="s">
        <v>141</v>
      </c>
      <c r="V4" s="48"/>
      <c r="W4" s="48" t="s">
        <v>142</v>
      </c>
      <c r="X4" s="50" t="s">
        <v>139</v>
      </c>
      <c r="Y4" s="50" t="s">
        <v>140</v>
      </c>
      <c r="Z4" s="50" t="s">
        <v>141</v>
      </c>
    </row>
    <row r="5" spans="2:26" ht="14.4" x14ac:dyDescent="0.3">
      <c r="B5" s="48"/>
      <c r="C5" s="49" t="s">
        <v>111</v>
      </c>
      <c r="D5" s="49" t="s">
        <v>113</v>
      </c>
      <c r="E5" s="49" t="s">
        <v>135</v>
      </c>
      <c r="F5" s="48"/>
      <c r="G5" s="48"/>
      <c r="H5" s="49" t="s">
        <v>111</v>
      </c>
      <c r="I5" s="49" t="s">
        <v>113</v>
      </c>
      <c r="J5" s="49" t="s">
        <v>135</v>
      </c>
      <c r="K5" s="48"/>
      <c r="L5" s="48"/>
      <c r="M5" s="49" t="s">
        <v>111</v>
      </c>
      <c r="N5" s="49" t="s">
        <v>113</v>
      </c>
      <c r="O5" s="49" t="s">
        <v>135</v>
      </c>
      <c r="R5" s="48"/>
      <c r="S5" s="52" t="s">
        <v>111</v>
      </c>
      <c r="T5" s="73" t="s">
        <v>113</v>
      </c>
      <c r="U5" s="73" t="s">
        <v>143</v>
      </c>
      <c r="V5" s="48"/>
      <c r="W5" s="48"/>
      <c r="X5" s="73" t="s">
        <v>115</v>
      </c>
      <c r="Y5" s="73" t="s">
        <v>144</v>
      </c>
      <c r="Z5" s="73" t="s">
        <v>145</v>
      </c>
    </row>
    <row r="6" spans="2:26" ht="15" thickBot="1" x14ac:dyDescent="0.35">
      <c r="B6" s="53" t="s">
        <v>136</v>
      </c>
      <c r="C6" s="48"/>
      <c r="D6" s="48"/>
      <c r="E6" s="48"/>
      <c r="F6" s="48"/>
      <c r="G6" s="53" t="s">
        <v>136</v>
      </c>
      <c r="H6" s="48"/>
      <c r="I6" s="48"/>
      <c r="J6" s="48"/>
      <c r="K6" s="48"/>
      <c r="L6" s="53" t="s">
        <v>136</v>
      </c>
      <c r="M6" s="48"/>
      <c r="N6" s="48"/>
      <c r="O6" s="48"/>
      <c r="R6" s="48" t="s">
        <v>146</v>
      </c>
      <c r="S6" s="99">
        <f ca="1">'Normalized Annual Summary'!E13</f>
        <v>41986900.012048393</v>
      </c>
      <c r="T6" s="55">
        <f>E10</f>
        <v>362099.0586872212</v>
      </c>
      <c r="U6" s="54">
        <f ca="1">S6-T6</f>
        <v>41624800.953361176</v>
      </c>
      <c r="V6" s="48"/>
      <c r="W6" s="48" t="s">
        <v>147</v>
      </c>
      <c r="X6" s="99">
        <f>'kW Forecast'!E17</f>
        <v>184009.14835698635</v>
      </c>
      <c r="Y6" s="55">
        <f ca="1">X6/S8*T8</f>
        <v>2329.8710544871615</v>
      </c>
      <c r="Z6" s="54">
        <f ca="1">X6-Y6</f>
        <v>181679.27730249919</v>
      </c>
    </row>
    <row r="7" spans="2:26" ht="15" thickBot="1" x14ac:dyDescent="0.35">
      <c r="B7" s="48">
        <v>2015</v>
      </c>
      <c r="C7" s="96">
        <f>'2015-2020 DSM target'!D25</f>
        <v>177211.35286808142</v>
      </c>
      <c r="D7" s="48">
        <v>0.5</v>
      </c>
      <c r="E7" s="55">
        <f t="shared" ref="E7:E9" si="0">D7*C7</f>
        <v>88605.67643404071</v>
      </c>
      <c r="F7" s="48"/>
      <c r="G7" s="48">
        <v>2015</v>
      </c>
      <c r="H7" s="96">
        <f ca="1">'2015-2020 DSM target'!D26</f>
        <v>88645.6944244326</v>
      </c>
      <c r="I7" s="48">
        <v>0.5</v>
      </c>
      <c r="J7" s="55">
        <f t="shared" ref="J7:J9" ca="1" si="1">I7*H7</f>
        <v>44322.8472122163</v>
      </c>
      <c r="K7" s="48"/>
      <c r="L7" s="48">
        <v>2015</v>
      </c>
      <c r="M7" s="96">
        <f ca="1">'2015-2020 DSM target'!D27</f>
        <v>278772.75270748598</v>
      </c>
      <c r="N7" s="48">
        <v>0.5</v>
      </c>
      <c r="O7" s="55">
        <f t="shared" ref="O7:O9" ca="1" si="2">N7*M7</f>
        <v>139386.37635374299</v>
      </c>
      <c r="R7" s="48" t="s">
        <v>148</v>
      </c>
      <c r="S7" s="99">
        <f ca="1">'Normalized Annual Summary'!K13</f>
        <v>20013176.70102302</v>
      </c>
      <c r="T7" s="55">
        <f ca="1">J10</f>
        <v>253401.10271903253</v>
      </c>
      <c r="U7" s="54">
        <f ca="1">S7-T7</f>
        <v>19759775.598303989</v>
      </c>
      <c r="V7" s="48"/>
      <c r="W7" s="48" t="s">
        <v>149</v>
      </c>
      <c r="X7" s="98">
        <f>SUM(X6:X6)</f>
        <v>184009.14835698635</v>
      </c>
      <c r="Y7" s="98">
        <f ca="1">SUM(Y6:Y6)</f>
        <v>2329.8710544871615</v>
      </c>
      <c r="Z7" s="98">
        <f ca="1">SUM(Z6:Z6)</f>
        <v>181679.27730249919</v>
      </c>
    </row>
    <row r="8" spans="2:26" ht="15.6" thickTop="1" thickBot="1" x14ac:dyDescent="0.35">
      <c r="B8" s="48">
        <v>2016</v>
      </c>
      <c r="C8" s="96">
        <f>'2015-2020 DSM target'!E25</f>
        <v>182358.42864816476</v>
      </c>
      <c r="D8" s="48">
        <v>1</v>
      </c>
      <c r="E8" s="55">
        <f t="shared" si="0"/>
        <v>182358.42864816476</v>
      </c>
      <c r="F8" s="48"/>
      <c r="G8" s="48">
        <v>2016</v>
      </c>
      <c r="H8" s="96">
        <f ca="1">'2015-2020 DSM target'!E26</f>
        <v>139378.38459084887</v>
      </c>
      <c r="I8" s="48">
        <v>1</v>
      </c>
      <c r="J8" s="55">
        <f t="shared" ca="1" si="1"/>
        <v>139378.38459084887</v>
      </c>
      <c r="K8" s="48"/>
      <c r="L8" s="48">
        <v>2016</v>
      </c>
      <c r="M8" s="96">
        <f ca="1">'2015-2020 DSM target'!E27</f>
        <v>438316.78676098643</v>
      </c>
      <c r="N8" s="48">
        <v>1</v>
      </c>
      <c r="O8" s="55">
        <f t="shared" ca="1" si="2"/>
        <v>438316.78676098643</v>
      </c>
      <c r="R8" s="48" t="s">
        <v>147</v>
      </c>
      <c r="S8" s="99">
        <f>'Normalized Annual Summary'!P13</f>
        <v>62937386.81376709</v>
      </c>
      <c r="T8" s="55">
        <f ca="1">O10</f>
        <v>796895.13859374647</v>
      </c>
      <c r="U8" s="54">
        <f ca="1">S8-T8</f>
        <v>62140491.675173342</v>
      </c>
      <c r="V8" s="48"/>
    </row>
    <row r="9" spans="2:26" ht="15" thickBot="1" x14ac:dyDescent="0.35">
      <c r="B9" s="48">
        <v>2017</v>
      </c>
      <c r="C9" s="96">
        <f>'2015-2020 DSM target'!F25</f>
        <v>182269.90721003138</v>
      </c>
      <c r="D9" s="48">
        <v>0.5</v>
      </c>
      <c r="E9" s="55">
        <f t="shared" si="0"/>
        <v>91134.953605015689</v>
      </c>
      <c r="F9" s="48"/>
      <c r="G9" s="48">
        <v>2017</v>
      </c>
      <c r="H9" s="96">
        <f ca="1">'2015-2020 DSM target'!F26</f>
        <v>139399.74183193472</v>
      </c>
      <c r="I9" s="48">
        <v>0.5</v>
      </c>
      <c r="J9" s="55">
        <f t="shared" ca="1" si="1"/>
        <v>69699.87091596736</v>
      </c>
      <c r="K9" s="48"/>
      <c r="L9" s="48">
        <v>2017</v>
      </c>
      <c r="M9" s="96">
        <f ca="1">'2015-2020 DSM target'!F27</f>
        <v>438383.95095803397</v>
      </c>
      <c r="N9" s="48">
        <v>0.5</v>
      </c>
      <c r="O9" s="55">
        <f t="shared" ca="1" si="2"/>
        <v>219191.97547901698</v>
      </c>
      <c r="R9" s="48" t="s">
        <v>150</v>
      </c>
      <c r="S9" s="98">
        <f ca="1">SUM(S6:S8)</f>
        <v>124937463.52683851</v>
      </c>
      <c r="T9" s="98">
        <f ca="1">SUM(T6:T8)</f>
        <v>1412395.3000000003</v>
      </c>
      <c r="U9" s="98">
        <f ca="1">SUM(U6:U8)</f>
        <v>123525068.2268385</v>
      </c>
      <c r="V9" s="48"/>
      <c r="W9" s="48"/>
      <c r="X9" s="52"/>
      <c r="Y9" s="48"/>
      <c r="Z9" s="48"/>
    </row>
    <row r="10" spans="2:26" ht="15.6" thickTop="1" thickBot="1" x14ac:dyDescent="0.35">
      <c r="B10" s="48"/>
      <c r="C10" s="97">
        <f>SUM(C7:C9)</f>
        <v>541839.68872627756</v>
      </c>
      <c r="D10" s="48"/>
      <c r="E10" s="98">
        <f>SUM(E7:E9)</f>
        <v>362099.0586872212</v>
      </c>
      <c r="F10" s="48"/>
      <c r="G10" s="48"/>
      <c r="H10" s="97">
        <f ca="1">SUM(H7:H9)</f>
        <v>367423.82084721618</v>
      </c>
      <c r="I10" s="48"/>
      <c r="J10" s="98">
        <f ca="1">SUM(J7:J9)</f>
        <v>253401.10271903253</v>
      </c>
      <c r="K10" s="48"/>
      <c r="L10" s="48"/>
      <c r="M10" s="97">
        <f ca="1">SUM(M7:M9)</f>
        <v>1155473.4904265064</v>
      </c>
      <c r="N10" s="48"/>
      <c r="O10" s="98">
        <f ca="1">SUM(O7:O9)</f>
        <v>796895.13859374647</v>
      </c>
      <c r="U10" s="48"/>
      <c r="V10" s="48"/>
      <c r="W10" s="52"/>
      <c r="X10" s="48"/>
      <c r="Y10" s="48"/>
    </row>
    <row r="11" spans="2:26" ht="15" thickTop="1" x14ac:dyDescent="0.3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R11" s="72"/>
      <c r="S11" s="52"/>
      <c r="T11" s="48"/>
      <c r="U11" s="48"/>
      <c r="V11" s="48"/>
      <c r="W11" s="48"/>
      <c r="X11" s="48"/>
      <c r="Y11" s="48"/>
    </row>
    <row r="12" spans="2:26" ht="14.4" x14ac:dyDescent="0.3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R12" s="48"/>
      <c r="S12" s="48"/>
      <c r="T12" s="48"/>
      <c r="U12" s="48"/>
      <c r="V12" s="48"/>
      <c r="W12" s="48"/>
      <c r="X12" s="48"/>
      <c r="Y12" s="48"/>
    </row>
    <row r="13" spans="2:26" ht="86.4" x14ac:dyDescent="0.3">
      <c r="B13" s="48"/>
      <c r="C13" s="51" t="s">
        <v>137</v>
      </c>
      <c r="D13" s="50" t="s">
        <v>133</v>
      </c>
      <c r="E13" s="115" t="s">
        <v>170</v>
      </c>
      <c r="F13" s="48"/>
      <c r="G13" s="48"/>
      <c r="H13" s="51" t="s">
        <v>137</v>
      </c>
      <c r="I13" s="50" t="s">
        <v>133</v>
      </c>
      <c r="J13" s="115" t="s">
        <v>170</v>
      </c>
      <c r="K13" s="48"/>
      <c r="L13" s="48"/>
      <c r="M13" s="51" t="s">
        <v>137</v>
      </c>
      <c r="N13" s="50" t="s">
        <v>133</v>
      </c>
      <c r="O13" s="115" t="s">
        <v>170</v>
      </c>
      <c r="R13" s="56" t="s">
        <v>130</v>
      </c>
      <c r="S13" s="50" t="s">
        <v>139</v>
      </c>
      <c r="T13" s="52" t="s">
        <v>151</v>
      </c>
      <c r="U13" s="48"/>
      <c r="V13" s="56" t="s">
        <v>152</v>
      </c>
      <c r="W13" s="50" t="s">
        <v>139</v>
      </c>
      <c r="X13" s="52" t="s">
        <v>153</v>
      </c>
      <c r="Y13" s="48"/>
    </row>
    <row r="14" spans="2:26" ht="14.4" x14ac:dyDescent="0.3">
      <c r="B14" s="48"/>
      <c r="C14" s="49" t="s">
        <v>111</v>
      </c>
      <c r="D14" s="49" t="s">
        <v>113</v>
      </c>
      <c r="E14" s="49" t="s">
        <v>135</v>
      </c>
      <c r="F14" s="48"/>
      <c r="G14" s="48"/>
      <c r="H14" s="49" t="s">
        <v>111</v>
      </c>
      <c r="I14" s="49" t="s">
        <v>113</v>
      </c>
      <c r="J14" s="49" t="s">
        <v>135</v>
      </c>
      <c r="K14" s="48"/>
      <c r="L14" s="48"/>
      <c r="M14" s="49" t="s">
        <v>111</v>
      </c>
      <c r="N14" s="49" t="s">
        <v>113</v>
      </c>
      <c r="O14" s="49" t="s">
        <v>135</v>
      </c>
      <c r="R14" s="48"/>
      <c r="S14" s="52" t="s">
        <v>111</v>
      </c>
      <c r="T14" s="73" t="s">
        <v>113</v>
      </c>
      <c r="U14" s="48"/>
      <c r="V14" s="48"/>
      <c r="W14" s="73" t="s">
        <v>154</v>
      </c>
      <c r="X14" s="73" t="s">
        <v>155</v>
      </c>
      <c r="Y14" s="48"/>
    </row>
    <row r="15" spans="2:26" ht="15" thickBot="1" x14ac:dyDescent="0.35">
      <c r="B15" s="53" t="s">
        <v>136</v>
      </c>
      <c r="C15" s="48"/>
      <c r="D15" s="48"/>
      <c r="E15" s="48"/>
      <c r="F15" s="48"/>
      <c r="G15" s="53" t="s">
        <v>136</v>
      </c>
      <c r="H15" s="48"/>
      <c r="I15" s="48"/>
      <c r="J15" s="48"/>
      <c r="K15" s="48"/>
      <c r="L15" s="53" t="s">
        <v>136</v>
      </c>
      <c r="M15" s="48"/>
      <c r="N15" s="48"/>
      <c r="O15" s="48"/>
      <c r="R15" s="48" t="s">
        <v>146</v>
      </c>
      <c r="S15" s="99">
        <f ca="1">S6</f>
        <v>41986900.012048393</v>
      </c>
      <c r="T15" s="55">
        <f>E19</f>
        <v>541839.68872627756</v>
      </c>
      <c r="U15" s="48"/>
      <c r="V15" s="48" t="s">
        <v>147</v>
      </c>
      <c r="W15" s="99">
        <f>X6</f>
        <v>184009.14835698635</v>
      </c>
      <c r="X15" s="55">
        <f ca="1">W15/S17*T17</f>
        <v>3378.2415140875742</v>
      </c>
      <c r="Y15" s="48"/>
    </row>
    <row r="16" spans="2:26" ht="15" thickBot="1" x14ac:dyDescent="0.35">
      <c r="B16" s="48">
        <v>2015</v>
      </c>
      <c r="C16" s="55">
        <f>C7</f>
        <v>177211.35286808142</v>
      </c>
      <c r="D16" s="48">
        <v>1</v>
      </c>
      <c r="E16" s="55">
        <f t="shared" ref="E16:E18" si="3">D16*C16</f>
        <v>177211.35286808142</v>
      </c>
      <c r="F16" s="48"/>
      <c r="G16" s="48">
        <v>2015</v>
      </c>
      <c r="H16" s="55">
        <f ca="1">H7</f>
        <v>88645.6944244326</v>
      </c>
      <c r="I16" s="48">
        <v>1</v>
      </c>
      <c r="J16" s="55">
        <f t="shared" ref="J16:J18" ca="1" si="4">I16*H16</f>
        <v>88645.6944244326</v>
      </c>
      <c r="K16" s="48"/>
      <c r="L16" s="48">
        <v>2015</v>
      </c>
      <c r="M16" s="55">
        <f ca="1">M7</f>
        <v>278772.75270748598</v>
      </c>
      <c r="N16" s="48">
        <v>1</v>
      </c>
      <c r="O16" s="55">
        <f t="shared" ref="O16:O18" ca="1" si="5">N16*M16</f>
        <v>278772.75270748598</v>
      </c>
      <c r="R16" s="48" t="s">
        <v>148</v>
      </c>
      <c r="S16" s="99">
        <f ca="1">S7</f>
        <v>20013176.70102302</v>
      </c>
      <c r="T16" s="55">
        <f ca="1">J19</f>
        <v>367423.82084721618</v>
      </c>
      <c r="U16" s="48"/>
      <c r="V16" s="48" t="s">
        <v>149</v>
      </c>
      <c r="W16" s="98">
        <f>SUM(W15:W15)</f>
        <v>184009.14835698635</v>
      </c>
      <c r="X16" s="98">
        <f ca="1">SUM(X15:X15)</f>
        <v>3378.2415140875742</v>
      </c>
      <c r="Y16" s="48"/>
    </row>
    <row r="17" spans="2:25" ht="15.6" thickTop="1" thickBot="1" x14ac:dyDescent="0.35">
      <c r="B17" s="48">
        <v>2016</v>
      </c>
      <c r="C17" s="55">
        <f t="shared" ref="C17:C18" si="6">C8</f>
        <v>182358.42864816476</v>
      </c>
      <c r="D17" s="48">
        <v>1</v>
      </c>
      <c r="E17" s="55">
        <f t="shared" si="3"/>
        <v>182358.42864816476</v>
      </c>
      <c r="F17" s="48"/>
      <c r="G17" s="48">
        <v>2016</v>
      </c>
      <c r="H17" s="55">
        <f t="shared" ref="H17:H18" ca="1" si="7">H8</f>
        <v>139378.38459084887</v>
      </c>
      <c r="I17" s="48">
        <v>1</v>
      </c>
      <c r="J17" s="55">
        <f t="shared" ca="1" si="4"/>
        <v>139378.38459084887</v>
      </c>
      <c r="K17" s="48"/>
      <c r="L17" s="48">
        <v>2016</v>
      </c>
      <c r="M17" s="55">
        <f t="shared" ref="M17:M18" ca="1" si="8">M8</f>
        <v>438316.78676098643</v>
      </c>
      <c r="N17" s="48">
        <v>1</v>
      </c>
      <c r="O17" s="55">
        <f t="shared" ca="1" si="5"/>
        <v>438316.78676098643</v>
      </c>
      <c r="R17" s="48" t="s">
        <v>147</v>
      </c>
      <c r="S17" s="99">
        <f>S8</f>
        <v>62937386.81376709</v>
      </c>
      <c r="T17" s="55">
        <f ca="1">O19</f>
        <v>1155473.4904265064</v>
      </c>
      <c r="U17" s="48"/>
      <c r="Y17" s="48"/>
    </row>
    <row r="18" spans="2:25" ht="15" thickBot="1" x14ac:dyDescent="0.35">
      <c r="B18" s="48">
        <v>2017</v>
      </c>
      <c r="C18" s="55">
        <f t="shared" si="6"/>
        <v>182269.90721003138</v>
      </c>
      <c r="D18" s="48">
        <v>1</v>
      </c>
      <c r="E18" s="55">
        <f t="shared" si="3"/>
        <v>182269.90721003138</v>
      </c>
      <c r="F18" s="48"/>
      <c r="G18" s="48">
        <v>2017</v>
      </c>
      <c r="H18" s="55">
        <f t="shared" ca="1" si="7"/>
        <v>139399.74183193472</v>
      </c>
      <c r="I18" s="48">
        <v>1</v>
      </c>
      <c r="J18" s="55">
        <f t="shared" ca="1" si="4"/>
        <v>139399.74183193472</v>
      </c>
      <c r="K18" s="48"/>
      <c r="L18" s="48">
        <v>2017</v>
      </c>
      <c r="M18" s="55">
        <f t="shared" ca="1" si="8"/>
        <v>438383.95095803397</v>
      </c>
      <c r="N18" s="48">
        <v>1</v>
      </c>
      <c r="O18" s="55">
        <f t="shared" ca="1" si="5"/>
        <v>438383.95095803397</v>
      </c>
      <c r="R18" s="48" t="s">
        <v>150</v>
      </c>
      <c r="S18" s="100">
        <f ca="1">SUM(S15:S17)</f>
        <v>124937463.52683851</v>
      </c>
      <c r="T18" s="100">
        <f ca="1">SUM(T15:T17)</f>
        <v>2064737</v>
      </c>
      <c r="U18" s="48"/>
      <c r="V18" s="48"/>
      <c r="W18" s="52"/>
      <c r="X18" s="48"/>
      <c r="Y18" s="48"/>
    </row>
    <row r="19" spans="2:25" ht="15.6" thickTop="1" thickBot="1" x14ac:dyDescent="0.35">
      <c r="B19" s="48"/>
      <c r="C19" s="97">
        <f>SUM(C16:C18)</f>
        <v>541839.68872627756</v>
      </c>
      <c r="D19" s="48"/>
      <c r="E19" s="98">
        <f>SUM(E16:E18)</f>
        <v>541839.68872627756</v>
      </c>
      <c r="F19" s="48"/>
      <c r="G19" s="48"/>
      <c r="H19" s="97">
        <f ca="1">SUM(H16:H18)</f>
        <v>367423.82084721618</v>
      </c>
      <c r="I19" s="48"/>
      <c r="J19" s="98">
        <f ca="1">SUM(J16:J18)</f>
        <v>367423.82084721618</v>
      </c>
      <c r="K19" s="48"/>
      <c r="L19" s="48"/>
      <c r="M19" s="97">
        <f ca="1">SUM(M16:M18)</f>
        <v>1155473.4904265064</v>
      </c>
      <c r="N19" s="48"/>
      <c r="O19" s="98">
        <f ca="1">SUM(O16:O18)</f>
        <v>1155473.4904265064</v>
      </c>
      <c r="T19" s="48"/>
      <c r="U19" s="48"/>
      <c r="V19" s="48"/>
      <c r="W19" s="48"/>
      <c r="X19" s="48"/>
      <c r="Y19" s="48"/>
    </row>
    <row r="20" spans="2:25" ht="13.8" thickTop="1" x14ac:dyDescent="0.25"/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abSelected="1" workbookViewId="0">
      <selection activeCell="F18" sqref="F18"/>
    </sheetView>
  </sheetViews>
  <sheetFormatPr defaultColWidth="9.33203125" defaultRowHeight="13.2" x14ac:dyDescent="0.25"/>
  <cols>
    <col min="1" max="1" width="3.44140625" style="31" customWidth="1"/>
    <col min="2" max="2" width="18.6640625" style="31" customWidth="1"/>
    <col min="3" max="3" width="17.6640625" style="31" customWidth="1"/>
    <col min="4" max="4" width="13.33203125" style="31" bestFit="1" customWidth="1"/>
    <col min="5" max="5" width="19" style="31" customWidth="1"/>
    <col min="6" max="7" width="15.6640625" style="31" bestFit="1" customWidth="1"/>
    <col min="8" max="8" width="9.33203125" style="31"/>
    <col min="9" max="9" width="22" style="31" customWidth="1"/>
    <col min="10" max="12" width="11.44140625" style="31" bestFit="1" customWidth="1"/>
    <col min="13" max="13" width="11.33203125" style="31" bestFit="1" customWidth="1"/>
    <col min="14" max="14" width="8.88671875" style="31" bestFit="1" customWidth="1"/>
    <col min="15" max="15" width="12.44140625" style="31" bestFit="1" customWidth="1"/>
    <col min="16" max="16384" width="9.33203125" style="31"/>
  </cols>
  <sheetData>
    <row r="1" spans="2:15" ht="16.2" thickBot="1" x14ac:dyDescent="0.35">
      <c r="B1" s="57" t="s">
        <v>156</v>
      </c>
      <c r="I1" s="129" t="s">
        <v>156</v>
      </c>
      <c r="J1" s="130"/>
      <c r="K1" s="130"/>
      <c r="L1" s="130"/>
      <c r="M1" s="130"/>
      <c r="N1" s="130"/>
      <c r="O1" s="130"/>
    </row>
    <row r="2" spans="2:15" x14ac:dyDescent="0.25">
      <c r="B2" s="58" t="s">
        <v>130</v>
      </c>
      <c r="C2" s="59" t="s">
        <v>157</v>
      </c>
      <c r="D2" s="59" t="s">
        <v>158</v>
      </c>
      <c r="E2" s="59" t="s">
        <v>159</v>
      </c>
      <c r="F2" s="59" t="s">
        <v>160</v>
      </c>
      <c r="G2" s="141" t="s">
        <v>161</v>
      </c>
      <c r="I2" s="142" t="s">
        <v>130</v>
      </c>
      <c r="J2" s="143" t="s">
        <v>92</v>
      </c>
      <c r="K2" s="143" t="s">
        <v>94</v>
      </c>
      <c r="L2" s="143" t="s">
        <v>95</v>
      </c>
      <c r="M2" s="143" t="s">
        <v>91</v>
      </c>
      <c r="N2" s="143" t="s">
        <v>97</v>
      </c>
      <c r="O2" s="144" t="s">
        <v>121</v>
      </c>
    </row>
    <row r="3" spans="2:15" x14ac:dyDescent="0.25">
      <c r="B3" s="61" t="s">
        <v>92</v>
      </c>
      <c r="C3" s="62">
        <f ca="1">OFFSET('Normalized Annual Summary'!$C$10,COLUMN(C3)-COLUMN($C3),0)</f>
        <v>42817440</v>
      </c>
      <c r="D3" s="62">
        <f ca="1">OFFSET('Normalized Annual Summary'!$C$10,COLUMN(D3)-COLUMN($C3),0)</f>
        <v>41096056</v>
      </c>
      <c r="E3" s="62">
        <f ca="1">OFFSET('Normalized Annual Summary'!$E$11,COLUMN(E3)-COLUMN($E3),0)</f>
        <v>41427318.158030562</v>
      </c>
      <c r="F3" s="62">
        <f ca="1">OFFSET('Normalized Annual Summary'!$E$11,COLUMN(F3)-COLUMN($E3),0)</f>
        <v>41247109.085039482</v>
      </c>
      <c r="G3" s="63">
        <f ca="1">OFFSET('Normalized Annual Summary'!$E$11,COLUMN(G3)-COLUMN($E3),0)</f>
        <v>41986900.012048393</v>
      </c>
      <c r="I3" s="131" t="s">
        <v>178</v>
      </c>
      <c r="J3" s="132">
        <f>'Normalized Annual Summary'!$C7</f>
        <v>41936263</v>
      </c>
      <c r="K3" s="132">
        <f>'Normalized Annual Summary'!$I7</f>
        <v>20088297</v>
      </c>
      <c r="L3" s="132">
        <f>'Normalized Annual Summary'!$O7</f>
        <v>51199910</v>
      </c>
      <c r="M3" s="132">
        <f>'Normalized Annual Summary'!$X7</f>
        <v>1610563</v>
      </c>
      <c r="N3" s="132">
        <f>'Normalized Annual Summary'!$T7</f>
        <v>127637</v>
      </c>
      <c r="O3" s="133">
        <f>SUM(J3:N3)</f>
        <v>114962670</v>
      </c>
    </row>
    <row r="4" spans="2:15" x14ac:dyDescent="0.25">
      <c r="B4" s="64" t="s">
        <v>94</v>
      </c>
      <c r="C4" s="62">
        <f ca="1">OFFSET('Normalized Annual Summary'!$I$10,COLUMN(C4)-COLUMN($C4),0)</f>
        <v>20089108</v>
      </c>
      <c r="D4" s="62">
        <f ca="1">OFFSET('Normalized Annual Summary'!$I$10,COLUMN(D4)-COLUMN($C4),0)</f>
        <v>19602981</v>
      </c>
      <c r="E4" s="62">
        <f ca="1">OFFSET('Normalized Annual Summary'!$K$11,COLUMN(E4)-COLUMN($E4),0)</f>
        <v>20051826.83360206</v>
      </c>
      <c r="F4" s="62">
        <f ca="1">OFFSET('Normalized Annual Summary'!$K$11,COLUMN(F4)-COLUMN($E4),0)</f>
        <v>20013176.70102302</v>
      </c>
      <c r="G4" s="63">
        <f ca="1">OFFSET('Normalized Annual Summary'!$K$11,COLUMN(G4)-COLUMN($E4),0)</f>
        <v>20013176.70102302</v>
      </c>
      <c r="I4" s="134" t="s">
        <v>179</v>
      </c>
      <c r="J4" s="132">
        <f>'Normalized Annual Summary'!$C8</f>
        <v>41580385</v>
      </c>
      <c r="K4" s="132">
        <f>'Normalized Annual Summary'!$I8</f>
        <v>20381841</v>
      </c>
      <c r="L4" s="132">
        <f>'Normalized Annual Summary'!$O8</f>
        <v>54630822</v>
      </c>
      <c r="M4" s="132">
        <f>'Normalized Annual Summary'!$X8</f>
        <v>1543417</v>
      </c>
      <c r="N4" s="132">
        <f>'Normalized Annual Summary'!$T8</f>
        <v>146700</v>
      </c>
      <c r="O4" s="133">
        <f t="shared" ref="O4:O10" si="0">SUM(J4:N4)</f>
        <v>118283165</v>
      </c>
    </row>
    <row r="5" spans="2:15" x14ac:dyDescent="0.25">
      <c r="B5" s="64" t="s">
        <v>95</v>
      </c>
      <c r="C5" s="62">
        <f ca="1">OFFSET('Normalized Annual Summary'!$O$10,COLUMN(C5)-COLUMN($C5),0)</f>
        <v>55041599</v>
      </c>
      <c r="D5" s="62">
        <f ca="1">OFFSET('Normalized Annual Summary'!$O$10,COLUMN(D5)-COLUMN($C5),0)</f>
        <v>59289165</v>
      </c>
      <c r="E5" s="62">
        <f>'Normalized Annual Summary'!P11</f>
        <v>62261601.595945314</v>
      </c>
      <c r="F5" s="62">
        <f>'Normalized Annual Summary'!P12</f>
        <v>62937386.81376709</v>
      </c>
      <c r="G5" s="63">
        <f>'Normalized Annual Summary'!P13</f>
        <v>62937386.81376709</v>
      </c>
      <c r="I5" s="134" t="s">
        <v>180</v>
      </c>
      <c r="J5" s="132">
        <f>'Normalized Annual Summary'!$C9</f>
        <v>43317250</v>
      </c>
      <c r="K5" s="132">
        <f>'Normalized Annual Summary'!$I9</f>
        <v>20406290</v>
      </c>
      <c r="L5" s="132">
        <f>'Normalized Annual Summary'!$O9</f>
        <v>61406393</v>
      </c>
      <c r="M5" s="132">
        <f>'Normalized Annual Summary'!$X9</f>
        <v>1531779</v>
      </c>
      <c r="N5" s="132">
        <f>'Normalized Annual Summary'!$T9</f>
        <v>166144</v>
      </c>
      <c r="O5" s="133">
        <f t="shared" si="0"/>
        <v>126827856</v>
      </c>
    </row>
    <row r="6" spans="2:15" x14ac:dyDescent="0.25">
      <c r="B6" s="64" t="s">
        <v>91</v>
      </c>
      <c r="C6" s="62">
        <f ca="1">OFFSET('Normalized Annual Summary'!$X$10,COLUMN(C6)-COLUMN($C6),0)</f>
        <v>1400857</v>
      </c>
      <c r="D6" s="62">
        <f ca="1">OFFSET('Normalized Annual Summary'!$X$10,COLUMN(D6)-COLUMN($C6),0)</f>
        <v>745147</v>
      </c>
      <c r="E6" s="62">
        <f ca="1">OFFSET('Normalized Annual Summary'!$Y$11,COLUMN(E6)-COLUMN($E6),0)</f>
        <v>745147</v>
      </c>
      <c r="F6" s="62">
        <f ca="1">OFFSET('Normalized Annual Summary'!$Y$11,COLUMN(F6)-COLUMN($E6),0)</f>
        <v>556610.47600000002</v>
      </c>
      <c r="G6" s="63">
        <f ca="1">OFFSET('Normalized Annual Summary'!$Y$11,COLUMN(G6)-COLUMN($E6),0)</f>
        <v>556610.47600000002</v>
      </c>
      <c r="I6" s="134" t="s">
        <v>157</v>
      </c>
      <c r="J6" s="132">
        <f>'Normalized Annual Summary'!$C10</f>
        <v>42817440</v>
      </c>
      <c r="K6" s="132">
        <f>'Normalized Annual Summary'!$I10</f>
        <v>20089108</v>
      </c>
      <c r="L6" s="132">
        <f>'Normalized Annual Summary'!$O10</f>
        <v>55041599</v>
      </c>
      <c r="M6" s="132">
        <f>'Normalized Annual Summary'!$X10</f>
        <v>1400857</v>
      </c>
      <c r="N6" s="132">
        <f>'Normalized Annual Summary'!$T10</f>
        <v>161162</v>
      </c>
      <c r="O6" s="133">
        <f t="shared" si="0"/>
        <v>119510166</v>
      </c>
    </row>
    <row r="7" spans="2:15" x14ac:dyDescent="0.25">
      <c r="B7" s="64" t="s">
        <v>97</v>
      </c>
      <c r="C7" s="62">
        <f ca="1">OFFSET('Normalized Annual Summary'!$T$10,COLUMN(C7)-COLUMN($C7),0)</f>
        <v>161162</v>
      </c>
      <c r="D7" s="62">
        <f ca="1">OFFSET('Normalized Annual Summary'!$T$10,COLUMN(D7)-COLUMN($C7),0)</f>
        <v>168348</v>
      </c>
      <c r="E7" s="62">
        <f ca="1">OFFSET('Normalized Annual Summary'!$U$11,COLUMN(E7)-COLUMN($E7),0)</f>
        <v>165218</v>
      </c>
      <c r="F7" s="62">
        <f ca="1">OFFSET('Normalized Annual Summary'!$U$11,COLUMN(F7)-COLUMN($E7),0)</f>
        <v>165218</v>
      </c>
      <c r="G7" s="63">
        <f ca="1">OFFSET('Normalized Annual Summary'!$U$11,COLUMN(G7)-COLUMN($E7),0)</f>
        <v>165218</v>
      </c>
      <c r="I7" s="134" t="s">
        <v>158</v>
      </c>
      <c r="J7" s="132">
        <f>'Normalized Annual Summary'!$C11</f>
        <v>41096056</v>
      </c>
      <c r="K7" s="132">
        <f>'Normalized Annual Summary'!$I11</f>
        <v>19602981</v>
      </c>
      <c r="L7" s="132">
        <f>'Normalized Annual Summary'!$O11</f>
        <v>59289165</v>
      </c>
      <c r="M7" s="132">
        <f>'Normalized Annual Summary'!$X11</f>
        <v>745147</v>
      </c>
      <c r="N7" s="132">
        <f>'Normalized Annual Summary'!$T11</f>
        <v>168348</v>
      </c>
      <c r="O7" s="133">
        <f t="shared" si="0"/>
        <v>120901697</v>
      </c>
    </row>
    <row r="8" spans="2:15" ht="13.8" thickBot="1" x14ac:dyDescent="0.3">
      <c r="B8" s="65" t="s">
        <v>121</v>
      </c>
      <c r="C8" s="66">
        <f ca="1">SUM(C3:C7)</f>
        <v>119510166</v>
      </c>
      <c r="D8" s="66">
        <f ca="1">SUM(D3:D7)</f>
        <v>120901697</v>
      </c>
      <c r="E8" s="66">
        <f ca="1">SUM(E3:E7)</f>
        <v>124651111.58757794</v>
      </c>
      <c r="F8" s="66">
        <f ca="1">SUM(F3:F7)</f>
        <v>124919501.07582958</v>
      </c>
      <c r="G8" s="67">
        <f ca="1">SUM(G3:G7)</f>
        <v>125659292.00283851</v>
      </c>
      <c r="I8" s="134" t="s">
        <v>159</v>
      </c>
      <c r="J8" s="132">
        <f ca="1">'Normalized Annual Summary'!$E11</f>
        <v>41427318.158030562</v>
      </c>
      <c r="K8" s="132">
        <f ca="1">'Normalized Annual Summary'!$K11</f>
        <v>20051826.83360206</v>
      </c>
      <c r="L8" s="132">
        <f>E5</f>
        <v>62261601.595945314</v>
      </c>
      <c r="M8" s="132">
        <f>'Normalized Annual Summary'!$Y11</f>
        <v>745147</v>
      </c>
      <c r="N8" s="132">
        <f>'Normalized Annual Summary'!$U11</f>
        <v>165218</v>
      </c>
      <c r="O8" s="133">
        <f t="shared" ca="1" si="0"/>
        <v>124651111.58757794</v>
      </c>
    </row>
    <row r="9" spans="2:15" x14ac:dyDescent="0.25">
      <c r="I9" s="134" t="s">
        <v>160</v>
      </c>
      <c r="J9" s="132">
        <f ca="1">'Normalized Annual Summary'!$E12</f>
        <v>41247109.085039482</v>
      </c>
      <c r="K9" s="132">
        <f ca="1">'Normalized Annual Summary'!$K12</f>
        <v>20013176.70102302</v>
      </c>
      <c r="L9" s="132">
        <f>'Normalized Annual Summary'!$P12</f>
        <v>62937386.81376709</v>
      </c>
      <c r="M9" s="132">
        <f>'Normalized Annual Summary'!$Y12</f>
        <v>556610.47600000002</v>
      </c>
      <c r="N9" s="132">
        <f>'Normalized Annual Summary'!$U12</f>
        <v>165218</v>
      </c>
      <c r="O9" s="133">
        <f t="shared" ca="1" si="0"/>
        <v>124919501.07582958</v>
      </c>
    </row>
    <row r="10" spans="2:15" ht="16.2" thickBot="1" x14ac:dyDescent="0.35">
      <c r="B10" s="57" t="s">
        <v>162</v>
      </c>
      <c r="I10" s="135" t="s">
        <v>161</v>
      </c>
      <c r="J10" s="136">
        <f ca="1">'Normalized Annual Summary'!$E13</f>
        <v>41986900.012048393</v>
      </c>
      <c r="K10" s="136">
        <f ca="1">'Normalized Annual Summary'!$K13</f>
        <v>20013176.70102302</v>
      </c>
      <c r="L10" s="136">
        <f>'Normalized Annual Summary'!$P13</f>
        <v>62937386.81376709</v>
      </c>
      <c r="M10" s="136">
        <f>'Normalized Annual Summary'!$Y13</f>
        <v>556610.47600000002</v>
      </c>
      <c r="N10" s="136">
        <f>'Normalized Annual Summary'!$U13</f>
        <v>165218</v>
      </c>
      <c r="O10" s="137">
        <f t="shared" ca="1" si="0"/>
        <v>125659292.00283851</v>
      </c>
    </row>
    <row r="11" spans="2:15" ht="26.4" x14ac:dyDescent="0.25">
      <c r="B11" s="58" t="s">
        <v>130</v>
      </c>
      <c r="C11" s="68" t="s">
        <v>163</v>
      </c>
      <c r="D11" s="68" t="s">
        <v>164</v>
      </c>
      <c r="E11" s="69" t="s">
        <v>165</v>
      </c>
      <c r="I11" s="130"/>
      <c r="J11" s="130"/>
      <c r="K11" s="130"/>
      <c r="L11" s="130"/>
      <c r="M11" s="130"/>
      <c r="N11" s="130"/>
      <c r="O11" s="130"/>
    </row>
    <row r="12" spans="2:15" ht="16.2" thickBot="1" x14ac:dyDescent="0.35">
      <c r="B12" s="61" t="s">
        <v>92</v>
      </c>
      <c r="C12" s="62">
        <f ca="1">G3</f>
        <v>41986900.012048393</v>
      </c>
      <c r="D12" s="62">
        <f>'Load Forecast Adj'!E10</f>
        <v>362099.0586872212</v>
      </c>
      <c r="E12" s="63">
        <f ca="1">C12-D12</f>
        <v>41624800.953361176</v>
      </c>
      <c r="I12" s="129" t="s">
        <v>156</v>
      </c>
      <c r="J12" s="130"/>
      <c r="K12" s="130"/>
      <c r="L12" s="130"/>
      <c r="M12" s="130"/>
      <c r="N12" s="130"/>
      <c r="O12" s="130"/>
    </row>
    <row r="13" spans="2:15" x14ac:dyDescent="0.25">
      <c r="B13" s="64" t="s">
        <v>94</v>
      </c>
      <c r="C13" s="62">
        <f ca="1">G4</f>
        <v>20013176.70102302</v>
      </c>
      <c r="D13" s="62">
        <f ca="1">'Load Forecast Adj'!J10</f>
        <v>253401.10271903253</v>
      </c>
      <c r="E13" s="63">
        <f t="shared" ref="E13:E16" ca="1" si="1">C13-D13</f>
        <v>19759775.598303989</v>
      </c>
      <c r="I13" s="142" t="s">
        <v>152</v>
      </c>
      <c r="J13" s="143" t="s">
        <v>95</v>
      </c>
      <c r="K13" s="143" t="s">
        <v>91</v>
      </c>
      <c r="L13" s="144" t="s">
        <v>121</v>
      </c>
      <c r="M13" s="130"/>
      <c r="N13" s="130"/>
      <c r="O13" s="130"/>
    </row>
    <row r="14" spans="2:15" x14ac:dyDescent="0.25">
      <c r="B14" s="64" t="s">
        <v>95</v>
      </c>
      <c r="C14" s="62">
        <f>G5</f>
        <v>62937386.81376709</v>
      </c>
      <c r="D14" s="62">
        <f ca="1">'Load Forecast Adj'!O10</f>
        <v>796895.13859374647</v>
      </c>
      <c r="E14" s="63">
        <f t="shared" ca="1" si="1"/>
        <v>62140491.675173342</v>
      </c>
      <c r="I14" s="134" t="s">
        <v>178</v>
      </c>
      <c r="J14" s="132">
        <f>'kW Forecast'!$E8</f>
        <v>167396</v>
      </c>
      <c r="K14" s="132">
        <f>'kW Forecast'!$J8</f>
        <v>4315</v>
      </c>
      <c r="L14" s="138">
        <f>SUM(J14:K14)</f>
        <v>171711</v>
      </c>
      <c r="M14" s="130"/>
      <c r="N14" s="130"/>
      <c r="O14" s="130"/>
    </row>
    <row r="15" spans="2:15" x14ac:dyDescent="0.25">
      <c r="B15" s="64" t="s">
        <v>91</v>
      </c>
      <c r="C15" s="62">
        <f ca="1">G6</f>
        <v>556610.47600000002</v>
      </c>
      <c r="D15" s="62">
        <v>0</v>
      </c>
      <c r="E15" s="63">
        <f t="shared" ca="1" si="1"/>
        <v>556610.47600000002</v>
      </c>
      <c r="I15" s="134" t="s">
        <v>179</v>
      </c>
      <c r="J15" s="132">
        <f>'kW Forecast'!$E9</f>
        <v>167376</v>
      </c>
      <c r="K15" s="132">
        <f>'kW Forecast'!$J9</f>
        <v>4403</v>
      </c>
      <c r="L15" s="138">
        <f t="shared" ref="L15:L20" si="2">SUM(J15:K15)</f>
        <v>171779</v>
      </c>
      <c r="M15" s="130"/>
      <c r="N15" s="130"/>
      <c r="O15" s="130"/>
    </row>
    <row r="16" spans="2:15" x14ac:dyDescent="0.25">
      <c r="B16" s="64" t="s">
        <v>97</v>
      </c>
      <c r="C16" s="62">
        <f ca="1">G7</f>
        <v>165218</v>
      </c>
      <c r="D16" s="62">
        <v>0</v>
      </c>
      <c r="E16" s="63">
        <f t="shared" ca="1" si="1"/>
        <v>165218</v>
      </c>
      <c r="I16" s="134" t="s">
        <v>180</v>
      </c>
      <c r="J16" s="132">
        <f>'kW Forecast'!$E10</f>
        <v>191639</v>
      </c>
      <c r="K16" s="132">
        <f>'kW Forecast'!$J10</f>
        <v>4306</v>
      </c>
      <c r="L16" s="138">
        <f t="shared" si="2"/>
        <v>195945</v>
      </c>
      <c r="M16" s="130"/>
      <c r="N16" s="130"/>
      <c r="O16" s="130"/>
    </row>
    <row r="17" spans="2:15" ht="13.8" thickBot="1" x14ac:dyDescent="0.3">
      <c r="B17" s="65" t="s">
        <v>121</v>
      </c>
      <c r="C17" s="66">
        <f ca="1">SUM(C12:C16)</f>
        <v>125659292.00283851</v>
      </c>
      <c r="D17" s="66">
        <f ca="1">SUM(D12:D16)</f>
        <v>1412395.3000000003</v>
      </c>
      <c r="E17" s="67">
        <f ca="1">SUM(E12:E16)</f>
        <v>124246896.7028385</v>
      </c>
      <c r="I17" s="134" t="s">
        <v>189</v>
      </c>
      <c r="J17" s="132">
        <f>'kW Forecast'!$E11</f>
        <v>188842</v>
      </c>
      <c r="K17" s="132">
        <f>'kW Forecast'!$J11</f>
        <v>4034</v>
      </c>
      <c r="L17" s="138">
        <f t="shared" si="2"/>
        <v>192876</v>
      </c>
      <c r="M17" s="130"/>
      <c r="N17" s="130"/>
      <c r="O17" s="130"/>
    </row>
    <row r="18" spans="2:15" x14ac:dyDescent="0.25">
      <c r="I18" s="134" t="s">
        <v>190</v>
      </c>
      <c r="J18" s="132">
        <f>'kW Forecast'!$E12</f>
        <v>179237</v>
      </c>
      <c r="K18" s="132">
        <f>'kW Forecast'!$J12</f>
        <v>1986</v>
      </c>
      <c r="L18" s="138">
        <f t="shared" si="2"/>
        <v>181223</v>
      </c>
      <c r="M18" s="130"/>
      <c r="N18" s="130"/>
      <c r="O18" s="130"/>
    </row>
    <row r="19" spans="2:15" ht="16.2" thickBot="1" x14ac:dyDescent="0.35">
      <c r="B19" s="57" t="s">
        <v>156</v>
      </c>
      <c r="I19" s="134" t="s">
        <v>160</v>
      </c>
      <c r="J19" s="132">
        <f>'kW Forecast'!$E16</f>
        <v>184009.14835698635</v>
      </c>
      <c r="K19" s="132">
        <f>'kW Forecast'!$J16</f>
        <v>1576.329</v>
      </c>
      <c r="L19" s="138">
        <f t="shared" si="2"/>
        <v>185585.47735698635</v>
      </c>
      <c r="M19" s="130"/>
      <c r="N19" s="130"/>
      <c r="O19" s="130"/>
    </row>
    <row r="20" spans="2:15" ht="13.8" thickBot="1" x14ac:dyDescent="0.3">
      <c r="B20" s="58" t="s">
        <v>152</v>
      </c>
      <c r="C20" s="59" t="s">
        <v>157</v>
      </c>
      <c r="D20" s="59" t="s">
        <v>158</v>
      </c>
      <c r="E20" s="59" t="s">
        <v>160</v>
      </c>
      <c r="F20" s="60" t="s">
        <v>161</v>
      </c>
      <c r="I20" s="135" t="s">
        <v>161</v>
      </c>
      <c r="J20" s="136">
        <f>'kW Forecast'!$E17</f>
        <v>184009.14835698635</v>
      </c>
      <c r="K20" s="136">
        <f>'kW Forecast'!$J17</f>
        <v>1576.329</v>
      </c>
      <c r="L20" s="139">
        <f t="shared" si="2"/>
        <v>185585.47735698635</v>
      </c>
      <c r="M20" s="130"/>
      <c r="N20" s="130"/>
      <c r="O20" s="130"/>
    </row>
    <row r="21" spans="2:15" x14ac:dyDescent="0.25">
      <c r="B21" s="64" t="s">
        <v>95</v>
      </c>
      <c r="C21" s="62">
        <f>'kW Forecast'!$E11</f>
        <v>188842</v>
      </c>
      <c r="D21" s="62">
        <f>'kW Forecast'!$E12</f>
        <v>179237</v>
      </c>
      <c r="E21" s="62">
        <f>'kW Forecast'!$E16</f>
        <v>184009.14835698635</v>
      </c>
      <c r="F21" s="63">
        <f>'kW Forecast'!$E17</f>
        <v>184009.14835698635</v>
      </c>
      <c r="I21" s="140"/>
      <c r="J21" s="130"/>
      <c r="K21" s="130"/>
      <c r="L21" s="130"/>
      <c r="M21" s="130"/>
      <c r="N21" s="130"/>
      <c r="O21" s="130"/>
    </row>
    <row r="22" spans="2:15" x14ac:dyDescent="0.25">
      <c r="B22" s="64" t="s">
        <v>91</v>
      </c>
      <c r="C22" s="62">
        <f>'kW Forecast'!$J11</f>
        <v>4034</v>
      </c>
      <c r="D22" s="62">
        <f>'kW Forecast'!$J12</f>
        <v>1986</v>
      </c>
      <c r="E22" s="62">
        <f>'kW Forecast'!$J16</f>
        <v>1576.329</v>
      </c>
      <c r="F22" s="63">
        <f>'kW Forecast'!$J17</f>
        <v>1576.329</v>
      </c>
      <c r="I22" s="128"/>
    </row>
    <row r="23" spans="2:15" ht="13.8" thickBot="1" x14ac:dyDescent="0.3">
      <c r="B23" s="65" t="s">
        <v>121</v>
      </c>
      <c r="C23" s="66">
        <f>SUM(C21:C22)</f>
        <v>192876</v>
      </c>
      <c r="D23" s="66">
        <f>SUM(D21:D22)</f>
        <v>181223</v>
      </c>
      <c r="E23" s="66">
        <f>SUM(E21:E22)</f>
        <v>185585.47735698635</v>
      </c>
      <c r="F23" s="67">
        <f>SUM(F21:F22)</f>
        <v>185585.47735698635</v>
      </c>
      <c r="I23" s="128"/>
    </row>
    <row r="24" spans="2:15" x14ac:dyDescent="0.25">
      <c r="I24" s="128"/>
    </row>
    <row r="25" spans="2:15" ht="16.2" thickBot="1" x14ac:dyDescent="0.35">
      <c r="B25" s="57" t="s">
        <v>162</v>
      </c>
      <c r="I25" s="128"/>
    </row>
    <row r="26" spans="2:15" ht="26.4" x14ac:dyDescent="0.25">
      <c r="B26" s="58" t="s">
        <v>152</v>
      </c>
      <c r="C26" s="68" t="s">
        <v>163</v>
      </c>
      <c r="D26" s="68" t="s">
        <v>164</v>
      </c>
      <c r="E26" s="69" t="s">
        <v>165</v>
      </c>
      <c r="I26" s="128"/>
    </row>
    <row r="27" spans="2:15" x14ac:dyDescent="0.25">
      <c r="B27" s="64" t="s">
        <v>95</v>
      </c>
      <c r="C27" s="62">
        <f>F21</f>
        <v>184009.14835698635</v>
      </c>
      <c r="D27" s="62">
        <f ca="1">'Load Forecast Adj'!Y6</f>
        <v>2329.8710544871615</v>
      </c>
      <c r="E27" s="63">
        <f ca="1">C27-D27</f>
        <v>181679.27730249919</v>
      </c>
      <c r="I27" s="128"/>
    </row>
    <row r="28" spans="2:15" x14ac:dyDescent="0.25">
      <c r="B28" s="64" t="s">
        <v>91</v>
      </c>
      <c r="C28" s="62">
        <f>F22</f>
        <v>1576.329</v>
      </c>
      <c r="D28" s="62">
        <v>0</v>
      </c>
      <c r="E28" s="63">
        <f t="shared" ref="E28" si="3">C28-D28</f>
        <v>1576.329</v>
      </c>
      <c r="I28" s="128"/>
    </row>
    <row r="29" spans="2:15" ht="13.8" thickBot="1" x14ac:dyDescent="0.3">
      <c r="B29" s="65" t="s">
        <v>121</v>
      </c>
      <c r="C29" s="66">
        <f>SUM(C27:C28)</f>
        <v>185585.47735698635</v>
      </c>
      <c r="D29" s="66">
        <f ca="1">SUM(D27:D28)</f>
        <v>2329.8710544871615</v>
      </c>
      <c r="E29" s="67">
        <f ca="1">SUM(E27:E28)</f>
        <v>183255.60630249919</v>
      </c>
    </row>
    <row r="31" spans="2:15" ht="16.2" thickBot="1" x14ac:dyDescent="0.35">
      <c r="B31" s="57" t="s">
        <v>166</v>
      </c>
      <c r="I31" s="129" t="s">
        <v>166</v>
      </c>
      <c r="J31" s="130"/>
      <c r="K31" s="130"/>
      <c r="L31" s="130"/>
      <c r="M31" s="130"/>
      <c r="N31" s="130"/>
      <c r="O31" s="130"/>
    </row>
    <row r="32" spans="2:15" x14ac:dyDescent="0.25">
      <c r="B32" s="58"/>
      <c r="C32" s="59" t="s">
        <v>157</v>
      </c>
      <c r="D32" s="59" t="s">
        <v>158</v>
      </c>
      <c r="E32" s="59" t="s">
        <v>160</v>
      </c>
      <c r="F32" s="60" t="s">
        <v>161</v>
      </c>
      <c r="I32" s="142"/>
      <c r="J32" s="143" t="s">
        <v>92</v>
      </c>
      <c r="K32" s="143" t="s">
        <v>94</v>
      </c>
      <c r="L32" s="143" t="s">
        <v>95</v>
      </c>
      <c r="M32" s="143" t="s">
        <v>91</v>
      </c>
      <c r="N32" s="143" t="s">
        <v>97</v>
      </c>
      <c r="O32" s="144" t="s">
        <v>121</v>
      </c>
    </row>
    <row r="33" spans="2:15" x14ac:dyDescent="0.25">
      <c r="B33" s="61" t="s">
        <v>92</v>
      </c>
      <c r="C33" s="62">
        <f>'Connection Count'!$C11</f>
        <v>5237</v>
      </c>
      <c r="D33" s="62">
        <f>'Connection Count'!$C12</f>
        <v>5219</v>
      </c>
      <c r="E33" s="62">
        <f>'Connection Count'!$C13</f>
        <v>5217.6678575733849</v>
      </c>
      <c r="F33" s="63">
        <f>'Connection Count'!$C14</f>
        <v>5216.3360551742544</v>
      </c>
      <c r="I33" s="134" t="s">
        <v>178</v>
      </c>
      <c r="J33" s="145">
        <f>'Connection Count'!$C8</f>
        <v>5241</v>
      </c>
      <c r="K33" s="145">
        <f>'Connection Count'!$H8</f>
        <v>771</v>
      </c>
      <c r="L33" s="145">
        <f>'Connection Count'!$M8</f>
        <v>70</v>
      </c>
      <c r="M33" s="145">
        <f>'Connection Count'!$W8</f>
        <v>1546</v>
      </c>
      <c r="N33" s="145">
        <f>'Connection Count'!$R8</f>
        <v>18</v>
      </c>
      <c r="O33" s="146">
        <f>SUM(J33:N33)</f>
        <v>7646</v>
      </c>
    </row>
    <row r="34" spans="2:15" x14ac:dyDescent="0.25">
      <c r="B34" s="64" t="s">
        <v>94</v>
      </c>
      <c r="C34" s="62">
        <f>'Connection Count'!$H11</f>
        <v>755</v>
      </c>
      <c r="D34" s="62">
        <f>'Connection Count'!$H12</f>
        <v>785</v>
      </c>
      <c r="E34" s="62">
        <f>'Connection Count'!$H13</f>
        <v>784.66716115679594</v>
      </c>
      <c r="F34" s="63">
        <f>'Connection Count'!$H14</f>
        <v>784.33446343677099</v>
      </c>
      <c r="I34" s="134" t="s">
        <v>179</v>
      </c>
      <c r="J34" s="145">
        <f>'Connection Count'!$C9</f>
        <v>5249</v>
      </c>
      <c r="K34" s="145">
        <f>'Connection Count'!$H9</f>
        <v>751</v>
      </c>
      <c r="L34" s="145">
        <f>'Connection Count'!$M9</f>
        <v>68</v>
      </c>
      <c r="M34" s="145">
        <f>'Connection Count'!$W9</f>
        <v>1580</v>
      </c>
      <c r="N34" s="145">
        <f>'Connection Count'!$R9</f>
        <v>23</v>
      </c>
      <c r="O34" s="146">
        <f t="shared" ref="O34:O39" si="4">SUM(J34:N34)</f>
        <v>7671</v>
      </c>
    </row>
    <row r="35" spans="2:15" x14ac:dyDescent="0.25">
      <c r="B35" s="64" t="s">
        <v>95</v>
      </c>
      <c r="C35" s="62">
        <f>'Connection Count'!$M11</f>
        <v>70</v>
      </c>
      <c r="D35" s="62">
        <f>'Connection Count'!$M12</f>
        <v>71</v>
      </c>
      <c r="E35" s="62">
        <f>'Connection Count'!$M13</f>
        <v>71.168050079889184</v>
      </c>
      <c r="F35" s="63">
        <f>'Connection Count'!$M14</f>
        <v>71.336497917938246</v>
      </c>
      <c r="I35" s="134" t="s">
        <v>180</v>
      </c>
      <c r="J35" s="145">
        <f>'Connection Count'!$C10</f>
        <v>5249</v>
      </c>
      <c r="K35" s="145">
        <f>'Connection Count'!$H10</f>
        <v>748</v>
      </c>
      <c r="L35" s="145">
        <f>'Connection Count'!$M10</f>
        <v>68</v>
      </c>
      <c r="M35" s="145">
        <f>'Connection Count'!$W10</f>
        <v>1593</v>
      </c>
      <c r="N35" s="145">
        <f>'Connection Count'!$R10</f>
        <v>23</v>
      </c>
      <c r="O35" s="146">
        <f t="shared" si="4"/>
        <v>7681</v>
      </c>
    </row>
    <row r="36" spans="2:15" x14ac:dyDescent="0.25">
      <c r="B36" s="64" t="s">
        <v>91</v>
      </c>
      <c r="C36" s="62">
        <f>'Connection Count'!$W11</f>
        <v>1600</v>
      </c>
      <c r="D36" s="62">
        <f>'Connection Count'!$W12</f>
        <v>1650</v>
      </c>
      <c r="E36" s="62">
        <f>'Connection Count'!$W13</f>
        <v>1650</v>
      </c>
      <c r="F36" s="63">
        <f>'Connection Count'!$W14</f>
        <v>1650</v>
      </c>
      <c r="I36" s="134" t="s">
        <v>157</v>
      </c>
      <c r="J36" s="145">
        <f>'Connection Count'!$C11</f>
        <v>5237</v>
      </c>
      <c r="K36" s="145">
        <f>'Connection Count'!$H11</f>
        <v>755</v>
      </c>
      <c r="L36" s="145">
        <f>'Connection Count'!$M11</f>
        <v>70</v>
      </c>
      <c r="M36" s="145">
        <f>'Connection Count'!$W11</f>
        <v>1600</v>
      </c>
      <c r="N36" s="145">
        <f>'Connection Count'!$R11</f>
        <v>23</v>
      </c>
      <c r="O36" s="146">
        <f t="shared" si="4"/>
        <v>7685</v>
      </c>
    </row>
    <row r="37" spans="2:15" x14ac:dyDescent="0.25">
      <c r="B37" s="64" t="s">
        <v>97</v>
      </c>
      <c r="C37" s="62">
        <f>'Connection Count'!$R11</f>
        <v>23</v>
      </c>
      <c r="D37" s="62">
        <f>'Connection Count'!$R12</f>
        <v>23</v>
      </c>
      <c r="E37" s="62">
        <f>'Connection Count'!$R13</f>
        <v>23</v>
      </c>
      <c r="F37" s="63">
        <f>'Connection Count'!$R14</f>
        <v>23</v>
      </c>
      <c r="I37" s="134" t="s">
        <v>158</v>
      </c>
      <c r="J37" s="145">
        <f>'Connection Count'!$C12</f>
        <v>5219</v>
      </c>
      <c r="K37" s="145">
        <f>'Connection Count'!$H12</f>
        <v>785</v>
      </c>
      <c r="L37" s="145">
        <f>'Connection Count'!$M12</f>
        <v>71</v>
      </c>
      <c r="M37" s="145">
        <f>'Connection Count'!$W12</f>
        <v>1650</v>
      </c>
      <c r="N37" s="145">
        <f>'Connection Count'!$R12</f>
        <v>23</v>
      </c>
      <c r="O37" s="146">
        <f t="shared" si="4"/>
        <v>7748</v>
      </c>
    </row>
    <row r="38" spans="2:15" ht="13.8" thickBot="1" x14ac:dyDescent="0.3">
      <c r="B38" s="65" t="s">
        <v>121</v>
      </c>
      <c r="C38" s="66">
        <f>SUM(C33:C37)</f>
        <v>7685</v>
      </c>
      <c r="D38" s="66">
        <f>SUM(D33:D37)</f>
        <v>7748</v>
      </c>
      <c r="E38" s="66">
        <f>SUM(E33:E37)</f>
        <v>7746.5030688100705</v>
      </c>
      <c r="F38" s="67">
        <f>SUM(F33:F37)</f>
        <v>7745.0070165289644</v>
      </c>
      <c r="I38" s="134" t="s">
        <v>160</v>
      </c>
      <c r="J38" s="145">
        <f>'Connection Count'!$C13</f>
        <v>5217.6678575733849</v>
      </c>
      <c r="K38" s="145">
        <f>'Connection Count'!$H13</f>
        <v>784.66716115679594</v>
      </c>
      <c r="L38" s="145">
        <f>'Connection Count'!$M13</f>
        <v>71.168050079889184</v>
      </c>
      <c r="M38" s="145">
        <f>'Connection Count'!$W13</f>
        <v>1650</v>
      </c>
      <c r="N38" s="145">
        <f>'Connection Count'!$R13</f>
        <v>23</v>
      </c>
      <c r="O38" s="146">
        <f t="shared" si="4"/>
        <v>7746.5030688100705</v>
      </c>
    </row>
    <row r="39" spans="2:15" ht="13.8" thickBot="1" x14ac:dyDescent="0.3">
      <c r="I39" s="135" t="s">
        <v>161</v>
      </c>
      <c r="J39" s="147">
        <f>'Connection Count'!$C14</f>
        <v>5216.3360551742544</v>
      </c>
      <c r="K39" s="147">
        <f>'Connection Count'!$H14</f>
        <v>784.33446343677099</v>
      </c>
      <c r="L39" s="147">
        <f>'Connection Count'!$M14</f>
        <v>71.336497917938246</v>
      </c>
      <c r="M39" s="147">
        <f>'Connection Count'!$W14</f>
        <v>1650</v>
      </c>
      <c r="N39" s="147">
        <f>'Connection Count'!$R14</f>
        <v>23</v>
      </c>
      <c r="O39" s="148">
        <f t="shared" si="4"/>
        <v>7745.0070165289644</v>
      </c>
    </row>
    <row r="40" spans="2:15" ht="26.4" x14ac:dyDescent="0.25">
      <c r="B40" s="58" t="s">
        <v>95</v>
      </c>
      <c r="C40" s="68" t="s">
        <v>163</v>
      </c>
      <c r="D40" s="68" t="s">
        <v>164</v>
      </c>
      <c r="E40" s="69" t="s">
        <v>165</v>
      </c>
    </row>
    <row r="41" spans="2:15" x14ac:dyDescent="0.25">
      <c r="B41" s="64" t="s">
        <v>130</v>
      </c>
      <c r="C41" s="62">
        <f>C14</f>
        <v>62937386.81376709</v>
      </c>
      <c r="D41" s="62">
        <f t="shared" ref="D41:E41" ca="1" si="5">D14</f>
        <v>796895.13859374647</v>
      </c>
      <c r="E41" s="63">
        <f t="shared" ca="1" si="5"/>
        <v>62140491.675173342</v>
      </c>
    </row>
    <row r="42" spans="2:15" ht="13.8" thickBot="1" x14ac:dyDescent="0.3">
      <c r="B42" s="150" t="s">
        <v>152</v>
      </c>
      <c r="C42" s="151">
        <f>C27</f>
        <v>184009.14835698635</v>
      </c>
      <c r="D42" s="151">
        <f ca="1">D27</f>
        <v>2329.8710544871615</v>
      </c>
      <c r="E42" s="152">
        <f ca="1">E27</f>
        <v>181679.27730249919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1"/>
  <sheetViews>
    <sheetView topLeftCell="A34" workbookViewId="0">
      <selection activeCell="E77" sqref="E77"/>
    </sheetView>
  </sheetViews>
  <sheetFormatPr defaultRowHeight="13.2" x14ac:dyDescent="0.25"/>
  <cols>
    <col min="6" max="6" width="14.6640625" bestFit="1" customWidth="1"/>
    <col min="7" max="9" width="12" bestFit="1" customWidth="1"/>
    <col min="11" max="11" width="22.33203125" bestFit="1" customWidth="1"/>
  </cols>
  <sheetData>
    <row r="1" spans="1:18" x14ac:dyDescent="0.25">
      <c r="A1" t="s">
        <v>17</v>
      </c>
      <c r="B1" t="s">
        <v>18</v>
      </c>
      <c r="C1" t="s">
        <v>2</v>
      </c>
      <c r="D1" t="s">
        <v>3</v>
      </c>
      <c r="F1" s="14" t="s">
        <v>2</v>
      </c>
      <c r="G1" s="10" t="s">
        <v>24</v>
      </c>
      <c r="H1" s="10" t="s">
        <v>25</v>
      </c>
      <c r="I1" s="10" t="s">
        <v>26</v>
      </c>
      <c r="J1" s="10" t="s">
        <v>27</v>
      </c>
      <c r="K1" s="10" t="s">
        <v>28</v>
      </c>
      <c r="L1" s="10" t="s">
        <v>36</v>
      </c>
      <c r="M1" s="10" t="s">
        <v>37</v>
      </c>
      <c r="N1" s="8" t="s">
        <v>38</v>
      </c>
      <c r="O1" s="8" t="s">
        <v>32</v>
      </c>
      <c r="P1" s="8" t="s">
        <v>33</v>
      </c>
      <c r="Q1" s="8" t="s">
        <v>34</v>
      </c>
      <c r="R1" s="8" t="s">
        <v>35</v>
      </c>
    </row>
    <row r="2" spans="1:18" x14ac:dyDescent="0.25">
      <c r="A2">
        <v>1996</v>
      </c>
      <c r="B2">
        <v>1</v>
      </c>
      <c r="C2">
        <v>1167.7999999999997</v>
      </c>
      <c r="D2">
        <v>0</v>
      </c>
      <c r="F2">
        <v>1996</v>
      </c>
      <c r="G2">
        <f ca="1">OFFSET($C$2,(ROW()-2)*12+COLUMN()-7,0)</f>
        <v>1167.7999999999997</v>
      </c>
      <c r="H2">
        <f t="shared" ref="H2:R17" ca="1" si="0">OFFSET($C$2,(ROW()-2)*12+COLUMN()-7,0)</f>
        <v>1004.2</v>
      </c>
      <c r="I2">
        <f t="shared" ca="1" si="0"/>
        <v>888.99999999999989</v>
      </c>
      <c r="J2">
        <f t="shared" ca="1" si="0"/>
        <v>598.49999999999989</v>
      </c>
      <c r="K2">
        <f t="shared" ca="1" si="0"/>
        <v>341.40000000000003</v>
      </c>
      <c r="L2">
        <f t="shared" ca="1" si="0"/>
        <v>60.199999999999989</v>
      </c>
      <c r="M2">
        <f t="shared" ca="1" si="0"/>
        <v>71.100000000000009</v>
      </c>
      <c r="N2">
        <f t="shared" ca="1" si="0"/>
        <v>77.250000000000028</v>
      </c>
      <c r="O2">
        <f t="shared" ca="1" si="0"/>
        <v>164.55</v>
      </c>
      <c r="P2">
        <f t="shared" ca="1" si="0"/>
        <v>422.49999999999994</v>
      </c>
      <c r="Q2">
        <f t="shared" ca="1" si="0"/>
        <v>699.8</v>
      </c>
      <c r="R2">
        <f t="shared" ca="1" si="0"/>
        <v>883.20000000000016</v>
      </c>
    </row>
    <row r="3" spans="1:18" x14ac:dyDescent="0.25">
      <c r="A3">
        <v>1996</v>
      </c>
      <c r="B3">
        <v>2</v>
      </c>
      <c r="C3">
        <v>1004.2</v>
      </c>
      <c r="D3">
        <v>0</v>
      </c>
      <c r="F3">
        <v>1997</v>
      </c>
      <c r="G3">
        <f t="shared" ref="G3:R21" ca="1" si="1">OFFSET($C$2,(ROW()-2)*12+COLUMN()-7,0)</f>
        <v>1130.6000000000001</v>
      </c>
      <c r="H3">
        <f t="shared" ca="1" si="0"/>
        <v>959.70000000000016</v>
      </c>
      <c r="I3">
        <f t="shared" ca="1" si="0"/>
        <v>887.95</v>
      </c>
      <c r="J3">
        <f t="shared" ca="1" si="0"/>
        <v>512.59999999999991</v>
      </c>
      <c r="K3">
        <f t="shared" ca="1" si="0"/>
        <v>373.89999999999992</v>
      </c>
      <c r="L3">
        <f t="shared" ca="1" si="0"/>
        <v>63.20000000000001</v>
      </c>
      <c r="M3">
        <f t="shared" ca="1" si="0"/>
        <v>63.1</v>
      </c>
      <c r="N3">
        <f t="shared" ca="1" si="0"/>
        <v>126.60000000000002</v>
      </c>
      <c r="O3">
        <f t="shared" ca="1" si="0"/>
        <v>204.59999999999997</v>
      </c>
      <c r="P3">
        <f t="shared" ca="1" si="0"/>
        <v>414</v>
      </c>
      <c r="Q3">
        <f t="shared" ca="1" si="0"/>
        <v>703.29999999999984</v>
      </c>
      <c r="R3">
        <f t="shared" ca="1" si="0"/>
        <v>893.8</v>
      </c>
    </row>
    <row r="4" spans="1:18" x14ac:dyDescent="0.25">
      <c r="A4">
        <v>1996</v>
      </c>
      <c r="B4">
        <v>3</v>
      </c>
      <c r="C4">
        <v>888.99999999999989</v>
      </c>
      <c r="D4">
        <v>0</v>
      </c>
      <c r="F4">
        <v>1998</v>
      </c>
      <c r="G4">
        <f t="shared" ca="1" si="1"/>
        <v>1027.5999999999999</v>
      </c>
      <c r="H4">
        <f t="shared" ca="1" si="0"/>
        <v>693.69999999999993</v>
      </c>
      <c r="I4">
        <f t="shared" ca="1" si="0"/>
        <v>770.99999999999989</v>
      </c>
      <c r="J4">
        <f t="shared" ca="1" si="0"/>
        <v>414.29999999999995</v>
      </c>
      <c r="K4">
        <f t="shared" ca="1" si="0"/>
        <v>195.49999999999997</v>
      </c>
      <c r="L4">
        <f t="shared" ca="1" si="0"/>
        <v>105.10000000000001</v>
      </c>
      <c r="M4">
        <f t="shared" ca="1" si="0"/>
        <v>48.099999999999994</v>
      </c>
      <c r="N4">
        <f t="shared" ca="1" si="0"/>
        <v>63.400000000000013</v>
      </c>
      <c r="O4">
        <f t="shared" ca="1" si="0"/>
        <v>206.70000000000005</v>
      </c>
      <c r="P4">
        <f t="shared" ca="1" si="0"/>
        <v>400.2</v>
      </c>
      <c r="Q4">
        <f t="shared" ca="1" si="0"/>
        <v>606.29999999999984</v>
      </c>
      <c r="R4">
        <f t="shared" ca="1" si="0"/>
        <v>874.5</v>
      </c>
    </row>
    <row r="5" spans="1:18" x14ac:dyDescent="0.25">
      <c r="A5">
        <v>1996</v>
      </c>
      <c r="B5">
        <v>4</v>
      </c>
      <c r="C5">
        <v>598.49999999999989</v>
      </c>
      <c r="D5">
        <v>0</v>
      </c>
      <c r="F5">
        <v>1999</v>
      </c>
      <c r="G5">
        <f t="shared" ca="1" si="1"/>
        <v>1107.8000000000002</v>
      </c>
      <c r="H5">
        <f t="shared" ca="1" si="0"/>
        <v>787.50000000000011</v>
      </c>
      <c r="I5">
        <f t="shared" ca="1" si="0"/>
        <v>750.39999999999986</v>
      </c>
      <c r="J5">
        <f t="shared" ca="1" si="0"/>
        <v>443.49999999999994</v>
      </c>
      <c r="K5">
        <f t="shared" ca="1" si="0"/>
        <v>186.20000000000002</v>
      </c>
      <c r="L5">
        <f t="shared" ca="1" si="0"/>
        <v>91.600000000000009</v>
      </c>
      <c r="M5">
        <f t="shared" ca="1" si="0"/>
        <v>24.199999999999996</v>
      </c>
      <c r="N5">
        <f t="shared" ca="1" si="0"/>
        <v>107.00000000000001</v>
      </c>
      <c r="O5">
        <f t="shared" ca="1" si="0"/>
        <v>170.59999999999997</v>
      </c>
      <c r="P5">
        <f t="shared" ca="1" si="0"/>
        <v>466.50000000000011</v>
      </c>
      <c r="Q5">
        <f t="shared" ca="1" si="0"/>
        <v>567.59999999999991</v>
      </c>
      <c r="R5">
        <f t="shared" ca="1" si="0"/>
        <v>840.2</v>
      </c>
    </row>
    <row r="6" spans="1:18" x14ac:dyDescent="0.25">
      <c r="A6">
        <v>1996</v>
      </c>
      <c r="B6">
        <v>5</v>
      </c>
      <c r="C6">
        <v>341.40000000000003</v>
      </c>
      <c r="D6">
        <v>0</v>
      </c>
      <c r="F6">
        <v>2000</v>
      </c>
      <c r="G6">
        <f t="shared" ca="1" si="1"/>
        <v>1088.9000000000001</v>
      </c>
      <c r="H6">
        <f t="shared" ca="1" si="0"/>
        <v>838.59999999999991</v>
      </c>
      <c r="I6">
        <f t="shared" ca="1" si="0"/>
        <v>649.20000000000005</v>
      </c>
      <c r="J6">
        <f t="shared" ca="1" si="0"/>
        <v>509.5</v>
      </c>
      <c r="K6">
        <f t="shared" ca="1" si="0"/>
        <v>252.70000000000002</v>
      </c>
      <c r="L6">
        <f t="shared" ca="1" si="0"/>
        <v>162.39999999999998</v>
      </c>
      <c r="M6">
        <f t="shared" ca="1" si="0"/>
        <v>73.999999999999986</v>
      </c>
      <c r="N6">
        <f t="shared" ca="1" si="0"/>
        <v>74.199999999999989</v>
      </c>
      <c r="O6">
        <f t="shared" ca="1" si="0"/>
        <v>240.39999999999998</v>
      </c>
      <c r="P6">
        <f t="shared" ca="1" si="0"/>
        <v>366</v>
      </c>
      <c r="Q6">
        <f t="shared" ca="1" si="0"/>
        <v>601.59999999999991</v>
      </c>
      <c r="R6">
        <f t="shared" ca="1" si="0"/>
        <v>1074.1000000000001</v>
      </c>
    </row>
    <row r="7" spans="1:18" x14ac:dyDescent="0.25">
      <c r="A7">
        <v>1996</v>
      </c>
      <c r="B7">
        <v>6</v>
      </c>
      <c r="C7">
        <v>60.199999999999989</v>
      </c>
      <c r="D7">
        <v>26.7</v>
      </c>
      <c r="F7">
        <v>2001</v>
      </c>
      <c r="G7">
        <f t="shared" ca="1" si="1"/>
        <v>977.39999999999964</v>
      </c>
      <c r="H7">
        <f t="shared" ca="1" si="0"/>
        <v>942.2</v>
      </c>
      <c r="I7">
        <f t="shared" ca="1" si="0"/>
        <v>792.1</v>
      </c>
      <c r="J7">
        <f t="shared" ca="1" si="0"/>
        <v>434.7</v>
      </c>
      <c r="K7">
        <f t="shared" ca="1" si="0"/>
        <v>182.19999999999996</v>
      </c>
      <c r="L7">
        <f t="shared" ca="1" si="0"/>
        <v>100.6</v>
      </c>
      <c r="M7">
        <f t="shared" ca="1" si="0"/>
        <v>72.600000000000023</v>
      </c>
      <c r="N7">
        <f t="shared" ca="1" si="0"/>
        <v>65</v>
      </c>
      <c r="O7">
        <f t="shared" ca="1" si="0"/>
        <v>203.50000000000003</v>
      </c>
      <c r="P7">
        <f t="shared" ca="1" si="0"/>
        <v>409.49999999999994</v>
      </c>
      <c r="Q7">
        <f t="shared" ca="1" si="0"/>
        <v>527.09999999999991</v>
      </c>
      <c r="R7">
        <f t="shared" ca="1" si="0"/>
        <v>757.80000000000007</v>
      </c>
    </row>
    <row r="8" spans="1:18" x14ac:dyDescent="0.25">
      <c r="A8">
        <v>1996</v>
      </c>
      <c r="B8">
        <v>7</v>
      </c>
      <c r="C8">
        <v>71.100000000000009</v>
      </c>
      <c r="D8">
        <v>10.050000000000001</v>
      </c>
      <c r="F8">
        <v>2002</v>
      </c>
      <c r="G8">
        <f t="shared" ca="1" si="1"/>
        <v>980.20000000000016</v>
      </c>
      <c r="H8">
        <f t="shared" ca="1" si="0"/>
        <v>876.70000000000016</v>
      </c>
      <c r="I8">
        <f t="shared" ca="1" si="0"/>
        <v>882.10000000000014</v>
      </c>
      <c r="J8">
        <f t="shared" ca="1" si="0"/>
        <v>508.40000000000009</v>
      </c>
      <c r="K8">
        <f t="shared" ca="1" si="0"/>
        <v>337.59999999999997</v>
      </c>
      <c r="L8">
        <f t="shared" ca="1" si="0"/>
        <v>120.90000000000002</v>
      </c>
      <c r="M8">
        <f t="shared" ca="1" si="0"/>
        <v>39.099999999999994</v>
      </c>
      <c r="N8">
        <f t="shared" ca="1" si="0"/>
        <v>61.599999999999987</v>
      </c>
      <c r="O8">
        <f t="shared" ca="1" si="0"/>
        <v>154.69999999999999</v>
      </c>
      <c r="P8">
        <f t="shared" ca="1" si="0"/>
        <v>514.30000000000007</v>
      </c>
      <c r="Q8">
        <f t="shared" ca="1" si="0"/>
        <v>747</v>
      </c>
      <c r="R8">
        <f t="shared" ca="1" si="0"/>
        <v>846.29999999999984</v>
      </c>
    </row>
    <row r="9" spans="1:18" x14ac:dyDescent="0.25">
      <c r="A9">
        <v>1996</v>
      </c>
      <c r="B9">
        <v>8</v>
      </c>
      <c r="C9">
        <v>77.250000000000028</v>
      </c>
      <c r="D9">
        <v>32.800000000000004</v>
      </c>
      <c r="F9">
        <v>2003</v>
      </c>
      <c r="G9">
        <f t="shared" ca="1" si="1"/>
        <v>1129.7</v>
      </c>
      <c r="H9">
        <f t="shared" ca="1" si="0"/>
        <v>1025.2999999999997</v>
      </c>
      <c r="I9">
        <f t="shared" ca="1" si="0"/>
        <v>853.50000000000023</v>
      </c>
      <c r="J9">
        <f t="shared" ca="1" si="0"/>
        <v>599.5</v>
      </c>
      <c r="K9">
        <f t="shared" ca="1" si="0"/>
        <v>236.89999999999995</v>
      </c>
      <c r="L9">
        <f t="shared" ca="1" si="0"/>
        <v>105.09999999999997</v>
      </c>
      <c r="M9">
        <f t="shared" ca="1" si="0"/>
        <v>54.850000000000009</v>
      </c>
      <c r="N9">
        <f t="shared" ca="1" si="0"/>
        <v>61.599999999999994</v>
      </c>
      <c r="O9">
        <f t="shared" ca="1" si="0"/>
        <v>179.1</v>
      </c>
      <c r="P9">
        <f t="shared" ca="1" si="0"/>
        <v>432.39999999999992</v>
      </c>
      <c r="Q9">
        <f t="shared" ca="1" si="0"/>
        <v>598</v>
      </c>
      <c r="R9">
        <f t="shared" ca="1" si="0"/>
        <v>850.89999999999986</v>
      </c>
    </row>
    <row r="10" spans="1:18" x14ac:dyDescent="0.25">
      <c r="A10">
        <v>1996</v>
      </c>
      <c r="B10">
        <v>9</v>
      </c>
      <c r="C10">
        <v>164.55</v>
      </c>
      <c r="D10">
        <v>14.1</v>
      </c>
      <c r="F10">
        <v>2004</v>
      </c>
      <c r="G10">
        <f t="shared" ca="1" si="1"/>
        <v>1270.3999999999999</v>
      </c>
      <c r="H10">
        <f t="shared" ca="1" si="0"/>
        <v>860.69999999999993</v>
      </c>
      <c r="I10">
        <f t="shared" ca="1" si="0"/>
        <v>753.1</v>
      </c>
      <c r="J10">
        <f t="shared" ca="1" si="0"/>
        <v>546.69999999999993</v>
      </c>
      <c r="K10">
        <f t="shared" ca="1" si="0"/>
        <v>327.2000000000001</v>
      </c>
      <c r="L10">
        <f t="shared" ca="1" si="0"/>
        <v>153</v>
      </c>
      <c r="M10">
        <f t="shared" ca="1" si="0"/>
        <v>70.5</v>
      </c>
      <c r="N10">
        <f t="shared" ca="1" si="0"/>
        <v>131.9</v>
      </c>
      <c r="O10">
        <f t="shared" ca="1" si="0"/>
        <v>138.79999999999995</v>
      </c>
      <c r="P10">
        <f t="shared" ca="1" si="0"/>
        <v>383.59999999999997</v>
      </c>
      <c r="Q10">
        <f t="shared" ca="1" si="0"/>
        <v>582.59999999999991</v>
      </c>
      <c r="R10">
        <f t="shared" ca="1" si="0"/>
        <v>1040</v>
      </c>
    </row>
    <row r="11" spans="1:18" x14ac:dyDescent="0.25">
      <c r="A11">
        <v>1996</v>
      </c>
      <c r="B11">
        <v>10</v>
      </c>
      <c r="C11">
        <v>422.49999999999994</v>
      </c>
      <c r="D11">
        <v>0</v>
      </c>
      <c r="F11">
        <v>2005</v>
      </c>
      <c r="G11">
        <f t="shared" ca="1" si="1"/>
        <v>1138.0999999999999</v>
      </c>
      <c r="H11">
        <f t="shared" ca="1" si="0"/>
        <v>826.7</v>
      </c>
      <c r="I11">
        <f t="shared" ca="1" si="0"/>
        <v>836.49999999999977</v>
      </c>
      <c r="J11">
        <f t="shared" ca="1" si="0"/>
        <v>413.4</v>
      </c>
      <c r="K11">
        <f t="shared" ca="1" si="0"/>
        <v>255.9</v>
      </c>
      <c r="L11">
        <f t="shared" ca="1" si="0"/>
        <v>42.4</v>
      </c>
      <c r="M11">
        <f t="shared" ca="1" si="0"/>
        <v>47.3</v>
      </c>
      <c r="N11">
        <f t="shared" ca="1" si="0"/>
        <v>48.6</v>
      </c>
      <c r="O11">
        <f t="shared" ca="1" si="0"/>
        <v>157.50000000000003</v>
      </c>
      <c r="P11">
        <f t="shared" ca="1" si="0"/>
        <v>359.9</v>
      </c>
      <c r="Q11">
        <f t="shared" ca="1" si="0"/>
        <v>650.29999999999995</v>
      </c>
      <c r="R11">
        <f t="shared" ca="1" si="0"/>
        <v>934.70000000000016</v>
      </c>
    </row>
    <row r="12" spans="1:18" x14ac:dyDescent="0.25">
      <c r="A12">
        <v>1996</v>
      </c>
      <c r="B12">
        <v>11</v>
      </c>
      <c r="C12">
        <v>699.8</v>
      </c>
      <c r="D12">
        <v>0</v>
      </c>
      <c r="F12">
        <v>2006</v>
      </c>
      <c r="G12">
        <f t="shared" ca="1" si="1"/>
        <v>885.70000000000016</v>
      </c>
      <c r="H12">
        <f t="shared" ca="1" si="0"/>
        <v>914.40000000000009</v>
      </c>
      <c r="I12">
        <f t="shared" ca="1" si="0"/>
        <v>689.3</v>
      </c>
      <c r="J12">
        <f t="shared" ca="1" si="0"/>
        <v>415.30000000000013</v>
      </c>
      <c r="K12">
        <f t="shared" ca="1" si="0"/>
        <v>185.19999999999996</v>
      </c>
      <c r="L12">
        <f t="shared" ca="1" si="0"/>
        <v>89.899999999999991</v>
      </c>
      <c r="M12">
        <f t="shared" ca="1" si="0"/>
        <v>41</v>
      </c>
      <c r="N12">
        <f t="shared" ca="1" si="0"/>
        <v>105.1</v>
      </c>
      <c r="O12">
        <f t="shared" ca="1" si="0"/>
        <v>231.50000000000011</v>
      </c>
      <c r="P12">
        <f t="shared" ca="1" si="0"/>
        <v>431</v>
      </c>
      <c r="Q12">
        <f t="shared" ca="1" si="0"/>
        <v>572.30000000000007</v>
      </c>
      <c r="R12">
        <f t="shared" ca="1" si="0"/>
        <v>759.29999999999973</v>
      </c>
    </row>
    <row r="13" spans="1:18" x14ac:dyDescent="0.25">
      <c r="A13">
        <v>1996</v>
      </c>
      <c r="B13">
        <v>12</v>
      </c>
      <c r="C13">
        <v>883.20000000000016</v>
      </c>
      <c r="D13">
        <v>0</v>
      </c>
      <c r="F13">
        <v>2007</v>
      </c>
      <c r="G13">
        <f t="shared" ca="1" si="1"/>
        <v>980.2</v>
      </c>
      <c r="H13">
        <f t="shared" ca="1" si="0"/>
        <v>1024.5</v>
      </c>
      <c r="I13">
        <f t="shared" ca="1" si="0"/>
        <v>756.9</v>
      </c>
      <c r="J13">
        <f t="shared" ca="1" si="0"/>
        <v>491.3</v>
      </c>
      <c r="K13">
        <f t="shared" ca="1" si="0"/>
        <v>220.2</v>
      </c>
      <c r="L13">
        <f t="shared" ca="1" si="0"/>
        <v>93.8</v>
      </c>
      <c r="M13">
        <f t="shared" ca="1" si="0"/>
        <v>51.4</v>
      </c>
      <c r="N13">
        <f t="shared" ca="1" si="0"/>
        <v>83.4</v>
      </c>
      <c r="O13">
        <f t="shared" ca="1" si="0"/>
        <v>175</v>
      </c>
      <c r="P13">
        <f t="shared" ca="1" si="0"/>
        <v>331.1</v>
      </c>
      <c r="Q13">
        <f t="shared" ca="1" si="0"/>
        <v>670.3</v>
      </c>
      <c r="R13">
        <f t="shared" ca="1" si="0"/>
        <v>936.7</v>
      </c>
    </row>
    <row r="14" spans="1:18" x14ac:dyDescent="0.25">
      <c r="A14">
        <v>1997</v>
      </c>
      <c r="B14">
        <v>1</v>
      </c>
      <c r="C14">
        <v>1130.6000000000001</v>
      </c>
      <c r="D14">
        <v>0</v>
      </c>
      <c r="F14">
        <v>2008</v>
      </c>
      <c r="G14">
        <f t="shared" ca="1" si="1"/>
        <v>949.6</v>
      </c>
      <c r="H14">
        <f t="shared" ca="1" si="0"/>
        <v>951.2</v>
      </c>
      <c r="I14">
        <f t="shared" ca="1" si="0"/>
        <v>881.6</v>
      </c>
      <c r="J14">
        <f t="shared" ca="1" si="0"/>
        <v>431.2</v>
      </c>
      <c r="K14">
        <f t="shared" ca="1" si="0"/>
        <v>322.10000000000002</v>
      </c>
      <c r="L14">
        <f t="shared" ca="1" si="0"/>
        <v>85.4</v>
      </c>
      <c r="M14">
        <f t="shared" ca="1" si="0"/>
        <v>40.9</v>
      </c>
      <c r="N14">
        <f t="shared" ca="1" si="0"/>
        <v>59</v>
      </c>
      <c r="O14">
        <f t="shared" ca="1" si="0"/>
        <v>201.3</v>
      </c>
      <c r="P14">
        <f t="shared" ca="1" si="0"/>
        <v>404.9</v>
      </c>
      <c r="Q14">
        <f t="shared" ca="1" si="0"/>
        <v>600.1</v>
      </c>
      <c r="R14">
        <f t="shared" ca="1" si="0"/>
        <v>1041.0999999999999</v>
      </c>
    </row>
    <row r="15" spans="1:18" x14ac:dyDescent="0.25">
      <c r="A15">
        <v>1997</v>
      </c>
      <c r="B15">
        <v>2</v>
      </c>
      <c r="C15">
        <v>959.70000000000016</v>
      </c>
      <c r="D15">
        <v>0</v>
      </c>
      <c r="F15">
        <v>2009</v>
      </c>
      <c r="G15">
        <f t="shared" ca="1" si="1"/>
        <v>1165.0999999999999</v>
      </c>
      <c r="H15">
        <f t="shared" ca="1" si="0"/>
        <v>891.4</v>
      </c>
      <c r="I15">
        <f t="shared" ca="1" si="0"/>
        <v>782.4</v>
      </c>
      <c r="J15">
        <f t="shared" ca="1" si="0"/>
        <v>509.7</v>
      </c>
      <c r="K15">
        <f t="shared" ca="1" si="0"/>
        <v>326.10000000000002</v>
      </c>
      <c r="L15">
        <f t="shared" ca="1" si="0"/>
        <v>117.6</v>
      </c>
      <c r="M15">
        <f t="shared" ca="1" si="0"/>
        <v>74</v>
      </c>
      <c r="N15">
        <f t="shared" ca="1" si="0"/>
        <v>107.7</v>
      </c>
      <c r="O15">
        <f t="shared" ca="1" si="0"/>
        <v>145.5</v>
      </c>
      <c r="P15">
        <f t="shared" ca="1" si="0"/>
        <v>466.8</v>
      </c>
      <c r="Q15">
        <f t="shared" ca="1" si="0"/>
        <v>486.2</v>
      </c>
      <c r="R15">
        <f t="shared" ca="1" si="0"/>
        <v>918.1</v>
      </c>
    </row>
    <row r="16" spans="1:18" x14ac:dyDescent="0.25">
      <c r="A16">
        <v>1997</v>
      </c>
      <c r="B16">
        <v>3</v>
      </c>
      <c r="C16">
        <v>887.95</v>
      </c>
      <c r="D16">
        <v>0</v>
      </c>
      <c r="F16">
        <v>2010</v>
      </c>
      <c r="G16">
        <f t="shared" ca="1" si="1"/>
        <v>963.1</v>
      </c>
      <c r="H16">
        <f t="shared" ca="1" si="0"/>
        <v>831.8</v>
      </c>
      <c r="I16">
        <f t="shared" ca="1" si="0"/>
        <v>571.79999999999995</v>
      </c>
      <c r="J16">
        <f t="shared" ca="1" si="0"/>
        <v>375.9</v>
      </c>
      <c r="K16">
        <f t="shared" ca="1" si="0"/>
        <v>191.9</v>
      </c>
      <c r="L16">
        <f t="shared" ca="1" si="0"/>
        <v>123.2</v>
      </c>
      <c r="M16">
        <f t="shared" ca="1" si="0"/>
        <v>19</v>
      </c>
      <c r="N16">
        <f t="shared" ca="1" si="0"/>
        <v>50.1</v>
      </c>
      <c r="O16">
        <f t="shared" ca="1" si="0"/>
        <v>227.9</v>
      </c>
      <c r="P16">
        <f t="shared" ca="1" si="0"/>
        <v>424.9</v>
      </c>
      <c r="Q16">
        <f t="shared" ca="1" si="0"/>
        <v>588.5</v>
      </c>
      <c r="R16">
        <f t="shared" ca="1" si="0"/>
        <v>843.6</v>
      </c>
    </row>
    <row r="17" spans="1:18" x14ac:dyDescent="0.25">
      <c r="A17">
        <v>1997</v>
      </c>
      <c r="B17">
        <v>4</v>
      </c>
      <c r="C17">
        <v>512.59999999999991</v>
      </c>
      <c r="D17">
        <v>0</v>
      </c>
      <c r="F17">
        <v>2011</v>
      </c>
      <c r="G17">
        <f t="shared" ca="1" si="1"/>
        <v>1092.0999999999999</v>
      </c>
      <c r="H17">
        <f t="shared" ca="1" si="0"/>
        <v>915.1</v>
      </c>
      <c r="I17">
        <f t="shared" ca="1" si="0"/>
        <v>841.5</v>
      </c>
      <c r="J17">
        <f t="shared" ca="1" si="0"/>
        <v>508.7</v>
      </c>
      <c r="K17">
        <f t="shared" ca="1" si="0"/>
        <v>243.3</v>
      </c>
      <c r="L17">
        <f t="shared" ca="1" si="0"/>
        <v>97.5</v>
      </c>
      <c r="M17">
        <f t="shared" ca="1" si="0"/>
        <v>22.9</v>
      </c>
      <c r="N17">
        <f t="shared" ca="1" si="0"/>
        <v>53.7</v>
      </c>
      <c r="O17">
        <f t="shared" ca="1" si="0"/>
        <v>172.9</v>
      </c>
      <c r="P17">
        <f t="shared" ca="1" si="0"/>
        <v>326</v>
      </c>
      <c r="Q17">
        <f t="shared" ca="1" si="0"/>
        <v>549.5</v>
      </c>
      <c r="R17">
        <f t="shared" ca="1" si="0"/>
        <v>885.2</v>
      </c>
    </row>
    <row r="18" spans="1:18" x14ac:dyDescent="0.25">
      <c r="A18">
        <v>1997</v>
      </c>
      <c r="B18">
        <v>5</v>
      </c>
      <c r="C18">
        <v>373.89999999999992</v>
      </c>
      <c r="D18">
        <v>0</v>
      </c>
      <c r="F18">
        <v>2012</v>
      </c>
      <c r="G18">
        <f t="shared" ca="1" si="1"/>
        <v>957.4</v>
      </c>
      <c r="H18">
        <f t="shared" ca="1" si="1"/>
        <v>801.7</v>
      </c>
      <c r="I18">
        <f t="shared" ca="1" si="1"/>
        <v>566.1</v>
      </c>
      <c r="J18">
        <f t="shared" ca="1" si="1"/>
        <v>494.3</v>
      </c>
      <c r="K18">
        <f t="shared" ca="1" si="1"/>
        <v>219.1</v>
      </c>
      <c r="L18">
        <f t="shared" ca="1" si="1"/>
        <v>59.6</v>
      </c>
      <c r="M18">
        <f t="shared" ca="1" si="1"/>
        <v>43.3</v>
      </c>
      <c r="N18">
        <f t="shared" ca="1" si="1"/>
        <v>83</v>
      </c>
      <c r="O18">
        <f t="shared" ca="1" si="1"/>
        <v>222.2</v>
      </c>
      <c r="P18">
        <f t="shared" ca="1" si="1"/>
        <v>399.2</v>
      </c>
      <c r="Q18">
        <f t="shared" ca="1" si="1"/>
        <v>625.4</v>
      </c>
      <c r="R18">
        <f t="shared" ca="1" si="1"/>
        <v>879.8</v>
      </c>
    </row>
    <row r="19" spans="1:18" x14ac:dyDescent="0.25">
      <c r="A19">
        <v>1997</v>
      </c>
      <c r="B19">
        <v>6</v>
      </c>
      <c r="C19">
        <v>63.20000000000001</v>
      </c>
      <c r="D19">
        <v>39.299999999999997</v>
      </c>
      <c r="F19">
        <v>2013</v>
      </c>
      <c r="G19">
        <f t="shared" ca="1" si="1"/>
        <v>1038.9000000000001</v>
      </c>
      <c r="H19">
        <f t="shared" ca="1" si="1"/>
        <v>930.1</v>
      </c>
      <c r="I19">
        <f t="shared" ca="1" si="1"/>
        <v>778.30000000000018</v>
      </c>
      <c r="J19">
        <f t="shared" ca="1" si="1"/>
        <v>588.80000000000007</v>
      </c>
      <c r="K19">
        <f t="shared" ca="1" si="1"/>
        <v>277</v>
      </c>
      <c r="L19">
        <f t="shared" ca="1" si="1"/>
        <v>133.00000000000003</v>
      </c>
      <c r="M19">
        <f t="shared" ca="1" si="1"/>
        <v>70.300000000000011</v>
      </c>
      <c r="N19">
        <f t="shared" ca="1" si="1"/>
        <v>72.600000000000009</v>
      </c>
      <c r="O19">
        <f t="shared" ca="1" si="1"/>
        <v>198.5</v>
      </c>
      <c r="P19">
        <f t="shared" ca="1" si="1"/>
        <v>387.8</v>
      </c>
      <c r="Q19">
        <f t="shared" ca="1" si="1"/>
        <v>675.39999999999986</v>
      </c>
      <c r="R19">
        <f t="shared" ca="1" si="1"/>
        <v>1126.7</v>
      </c>
    </row>
    <row r="20" spans="1:18" x14ac:dyDescent="0.25">
      <c r="A20">
        <v>1997</v>
      </c>
      <c r="B20">
        <v>7</v>
      </c>
      <c r="C20">
        <v>63.1</v>
      </c>
      <c r="D20">
        <v>56.000000000000014</v>
      </c>
      <c r="F20">
        <v>2014</v>
      </c>
      <c r="G20">
        <f t="shared" ca="1" si="1"/>
        <v>1153.5999999999999</v>
      </c>
      <c r="H20">
        <f t="shared" ca="1" si="1"/>
        <v>962.40000000000009</v>
      </c>
      <c r="I20">
        <f t="shared" ca="1" si="1"/>
        <v>992.60000000000014</v>
      </c>
      <c r="J20">
        <f t="shared" ca="1" si="1"/>
        <v>571.79999999999984</v>
      </c>
      <c r="K20">
        <f t="shared" ca="1" si="1"/>
        <v>266.59999999999997</v>
      </c>
      <c r="L20">
        <f t="shared" ca="1" si="1"/>
        <v>90.500000000000028</v>
      </c>
      <c r="M20">
        <f t="shared" ca="1" si="1"/>
        <v>81.8</v>
      </c>
      <c r="N20">
        <f t="shared" ca="1" si="1"/>
        <v>96.699999999999989</v>
      </c>
      <c r="O20">
        <f t="shared" ca="1" si="1"/>
        <v>214.2</v>
      </c>
      <c r="P20">
        <f t="shared" ca="1" si="1"/>
        <v>421.39999999999992</v>
      </c>
      <c r="Q20">
        <f t="shared" ca="1" si="1"/>
        <v>756.89999999999975</v>
      </c>
      <c r="R20">
        <f t="shared" ca="1" si="1"/>
        <v>893.80000000000007</v>
      </c>
    </row>
    <row r="21" spans="1:18" x14ac:dyDescent="0.25">
      <c r="A21">
        <v>1997</v>
      </c>
      <c r="B21">
        <v>8</v>
      </c>
      <c r="C21">
        <v>126.60000000000002</v>
      </c>
      <c r="D21">
        <v>14.7</v>
      </c>
      <c r="F21">
        <v>2015</v>
      </c>
      <c r="G21">
        <f t="shared" ca="1" si="1"/>
        <v>1166.0999999999999</v>
      </c>
      <c r="H21">
        <f t="shared" ca="1" si="1"/>
        <v>1148.2</v>
      </c>
      <c r="I21">
        <f t="shared" ca="1" si="1"/>
        <v>870.9</v>
      </c>
      <c r="J21">
        <f t="shared" ca="1" si="1"/>
        <v>513.40000000000009</v>
      </c>
      <c r="K21">
        <f t="shared" ca="1" si="1"/>
        <v>247.1</v>
      </c>
      <c r="L21">
        <f t="shared" ca="1" si="1"/>
        <v>112</v>
      </c>
      <c r="M21">
        <f t="shared" ca="1" si="1"/>
        <v>49.4</v>
      </c>
      <c r="N21">
        <f t="shared" ca="1" si="1"/>
        <v>51.29999999999999</v>
      </c>
      <c r="O21">
        <f t="shared" ca="1" si="1"/>
        <v>127.9</v>
      </c>
      <c r="P21">
        <f t="shared" ca="1" si="1"/>
        <v>455.09999999999997</v>
      </c>
      <c r="Q21">
        <f t="shared" ca="1" si="1"/>
        <v>539.4</v>
      </c>
      <c r="R21">
        <f t="shared" ca="1" si="1"/>
        <v>694.3</v>
      </c>
    </row>
    <row r="22" spans="1:18" x14ac:dyDescent="0.25">
      <c r="A22">
        <v>1997</v>
      </c>
      <c r="B22">
        <v>9</v>
      </c>
      <c r="C22">
        <v>204.59999999999997</v>
      </c>
      <c r="D22">
        <v>0</v>
      </c>
      <c r="F22">
        <v>2016</v>
      </c>
      <c r="G22">
        <f ca="1">TREND(G$2:G$21,$F$2:$F$21,$F22)</f>
        <v>1050.7542105263155</v>
      </c>
      <c r="H22">
        <f t="shared" ref="H22:R23" ca="1" si="2">TREND(H$2:H$21,$F$2:$F$21,$F22)</f>
        <v>961.97789473684315</v>
      </c>
      <c r="I22">
        <f t="shared" ca="1" si="2"/>
        <v>778.66631578947363</v>
      </c>
      <c r="J22">
        <f t="shared" ca="1" si="2"/>
        <v>503.01736842105242</v>
      </c>
      <c r="K22">
        <f t="shared" ca="1" si="2"/>
        <v>243.39526315789499</v>
      </c>
      <c r="L22">
        <f t="shared" ca="1" si="2"/>
        <v>105.78631578947363</v>
      </c>
      <c r="M22">
        <f t="shared" ca="1" si="2"/>
        <v>49.416315789473629</v>
      </c>
      <c r="N22">
        <f t="shared" ca="1" si="2"/>
        <v>68.611842105263349</v>
      </c>
      <c r="O22">
        <f t="shared" ca="1" si="2"/>
        <v>184.66447368421046</v>
      </c>
      <c r="P22">
        <f t="shared" ca="1" si="2"/>
        <v>401.5905263157897</v>
      </c>
      <c r="Q22">
        <f t="shared" ca="1" si="2"/>
        <v>601.59842105263124</v>
      </c>
      <c r="R22">
        <f t="shared" ca="1" si="2"/>
        <v>901.63631578947366</v>
      </c>
    </row>
    <row r="23" spans="1:18" x14ac:dyDescent="0.25">
      <c r="A23">
        <v>1997</v>
      </c>
      <c r="B23">
        <v>10</v>
      </c>
      <c r="C23">
        <v>414</v>
      </c>
      <c r="D23">
        <v>0</v>
      </c>
      <c r="F23">
        <v>2017</v>
      </c>
      <c r="G23">
        <f ca="1">TREND(G$2:G$21,$F$2:$F$21,$F23)</f>
        <v>1049.062706766917</v>
      </c>
      <c r="H23">
        <f t="shared" ca="1" si="2"/>
        <v>966.99436090225754</v>
      </c>
      <c r="I23">
        <f t="shared" ca="1" si="2"/>
        <v>777.60477443609034</v>
      </c>
      <c r="J23">
        <f t="shared" ca="1" si="2"/>
        <v>503.86902255639075</v>
      </c>
      <c r="K23">
        <f t="shared" ca="1" si="2"/>
        <v>241.87052631578945</v>
      </c>
      <c r="L23">
        <f t="shared" ca="1" si="2"/>
        <v>106.3040601503759</v>
      </c>
      <c r="M23">
        <f t="shared" ca="1" si="2"/>
        <v>49.0804887218045</v>
      </c>
      <c r="N23">
        <f t="shared" ca="1" si="2"/>
        <v>67.623684210526562</v>
      </c>
      <c r="O23">
        <f t="shared" ca="1" si="2"/>
        <v>184.45466165413529</v>
      </c>
      <c r="P23">
        <f t="shared" ca="1" si="2"/>
        <v>400.70819548872214</v>
      </c>
      <c r="Q23">
        <f t="shared" ca="1" si="2"/>
        <v>600.09541353383429</v>
      </c>
      <c r="R23">
        <f t="shared" ca="1" si="2"/>
        <v>901.91548872180442</v>
      </c>
    </row>
    <row r="24" spans="1:18" x14ac:dyDescent="0.25">
      <c r="A24">
        <v>1997</v>
      </c>
      <c r="B24">
        <v>11</v>
      </c>
      <c r="C24">
        <v>703.29999999999984</v>
      </c>
      <c r="D24">
        <v>0</v>
      </c>
    </row>
    <row r="25" spans="1:18" x14ac:dyDescent="0.25">
      <c r="A25">
        <v>1997</v>
      </c>
      <c r="B25">
        <v>12</v>
      </c>
      <c r="C25">
        <v>893.8</v>
      </c>
      <c r="D25">
        <v>0</v>
      </c>
    </row>
    <row r="26" spans="1:18" x14ac:dyDescent="0.25">
      <c r="A26">
        <v>1998</v>
      </c>
      <c r="B26">
        <v>1</v>
      </c>
      <c r="C26">
        <v>1027.5999999999999</v>
      </c>
      <c r="D26">
        <v>0</v>
      </c>
    </row>
    <row r="27" spans="1:18" x14ac:dyDescent="0.25">
      <c r="A27">
        <v>1998</v>
      </c>
      <c r="B27">
        <v>2</v>
      </c>
      <c r="C27">
        <v>693.69999999999993</v>
      </c>
      <c r="D27">
        <v>0</v>
      </c>
      <c r="F27" s="7" t="s">
        <v>39</v>
      </c>
      <c r="G27">
        <f ca="1">AVERAGE(G12:G21)</f>
        <v>1035.1799999999998</v>
      </c>
      <c r="H27">
        <f t="shared" ref="H27:R27" ca="1" si="3">AVERAGE(H12:H21)</f>
        <v>937.08000000000015</v>
      </c>
      <c r="I27">
        <f t="shared" ca="1" si="3"/>
        <v>773.1400000000001</v>
      </c>
      <c r="J27">
        <f t="shared" ca="1" si="3"/>
        <v>490.03999999999996</v>
      </c>
      <c r="K27">
        <f t="shared" ca="1" si="3"/>
        <v>249.85999999999999</v>
      </c>
      <c r="L27">
        <f t="shared" ca="1" si="3"/>
        <v>100.25000000000001</v>
      </c>
      <c r="M27">
        <f t="shared" ca="1" si="3"/>
        <v>49.4</v>
      </c>
      <c r="N27">
        <f t="shared" ca="1" si="3"/>
        <v>76.259999999999991</v>
      </c>
      <c r="O27">
        <f t="shared" ca="1" si="3"/>
        <v>191.69000000000003</v>
      </c>
      <c r="P27">
        <f t="shared" ca="1" si="3"/>
        <v>404.82</v>
      </c>
      <c r="Q27">
        <f t="shared" ca="1" si="3"/>
        <v>606.39999999999986</v>
      </c>
      <c r="R27">
        <f t="shared" ca="1" si="3"/>
        <v>897.8599999999999</v>
      </c>
    </row>
    <row r="28" spans="1:18" x14ac:dyDescent="0.25">
      <c r="A28">
        <v>1998</v>
      </c>
      <c r="B28">
        <v>3</v>
      </c>
      <c r="C28">
        <v>770.99999999999989</v>
      </c>
      <c r="D28">
        <v>0</v>
      </c>
      <c r="F28" s="7" t="s">
        <v>40</v>
      </c>
      <c r="G28">
        <f ca="1">AVERAGE(G2:G21)</f>
        <v>1068.5149999999999</v>
      </c>
      <c r="H28">
        <f t="shared" ref="H28:R28" ca="1" si="4">AVERAGE(H2:H21)</f>
        <v>909.30500000000006</v>
      </c>
      <c r="I28">
        <f t="shared" ca="1" si="4"/>
        <v>789.8125</v>
      </c>
      <c r="J28">
        <f t="shared" ca="1" si="4"/>
        <v>494.07499999999982</v>
      </c>
      <c r="K28">
        <f t="shared" ca="1" si="4"/>
        <v>259.40500000000009</v>
      </c>
      <c r="L28">
        <f t="shared" ca="1" si="4"/>
        <v>100.35</v>
      </c>
      <c r="M28">
        <f t="shared" ca="1" si="4"/>
        <v>52.942499999999995</v>
      </c>
      <c r="N28">
        <f t="shared" ca="1" si="4"/>
        <v>78.987499999999997</v>
      </c>
      <c r="O28">
        <f t="shared" ca="1" si="4"/>
        <v>186.86750000000001</v>
      </c>
      <c r="P28">
        <f t="shared" ca="1" si="4"/>
        <v>410.85500000000002</v>
      </c>
      <c r="Q28">
        <f t="shared" ca="1" si="4"/>
        <v>617.37999999999988</v>
      </c>
      <c r="R28">
        <f t="shared" ca="1" si="4"/>
        <v>898.70499999999993</v>
      </c>
    </row>
    <row r="29" spans="1:18" x14ac:dyDescent="0.25">
      <c r="A29">
        <v>1998</v>
      </c>
      <c r="B29">
        <v>4</v>
      </c>
      <c r="C29">
        <v>414.29999999999995</v>
      </c>
      <c r="D29">
        <v>0</v>
      </c>
    </row>
    <row r="30" spans="1:18" x14ac:dyDescent="0.25">
      <c r="A30">
        <v>1998</v>
      </c>
      <c r="B30">
        <v>5</v>
      </c>
      <c r="C30">
        <v>195.49999999999997</v>
      </c>
      <c r="D30">
        <v>6</v>
      </c>
      <c r="F30" s="14" t="s">
        <v>3</v>
      </c>
      <c r="G30" s="10" t="s">
        <v>24</v>
      </c>
      <c r="H30" s="10" t="s">
        <v>25</v>
      </c>
      <c r="I30" s="10" t="s">
        <v>26</v>
      </c>
      <c r="J30" s="10" t="s">
        <v>27</v>
      </c>
      <c r="K30" s="10" t="s">
        <v>28</v>
      </c>
      <c r="L30" s="10" t="s">
        <v>36</v>
      </c>
      <c r="M30" s="10" t="s">
        <v>37</v>
      </c>
      <c r="N30" s="8" t="s">
        <v>38</v>
      </c>
      <c r="O30" s="8" t="s">
        <v>32</v>
      </c>
      <c r="P30" s="8" t="s">
        <v>33</v>
      </c>
      <c r="Q30" s="8" t="s">
        <v>34</v>
      </c>
      <c r="R30" s="8" t="s">
        <v>35</v>
      </c>
    </row>
    <row r="31" spans="1:18" x14ac:dyDescent="0.25">
      <c r="A31">
        <v>1998</v>
      </c>
      <c r="B31">
        <v>6</v>
      </c>
      <c r="C31">
        <v>105.10000000000001</v>
      </c>
      <c r="D31">
        <v>22.9</v>
      </c>
      <c r="F31">
        <v>1996</v>
      </c>
      <c r="G31">
        <f ca="1">OFFSET($D$2,(ROW()-31)*12+COLUMN()-7,0)</f>
        <v>0</v>
      </c>
      <c r="H31">
        <f t="shared" ref="H31:R46" ca="1" si="5">OFFSET($D$2,(ROW()-31)*12+COLUMN()-7,0)</f>
        <v>0</v>
      </c>
      <c r="I31">
        <f t="shared" ca="1" si="5"/>
        <v>0</v>
      </c>
      <c r="J31">
        <f t="shared" ca="1" si="5"/>
        <v>0</v>
      </c>
      <c r="K31">
        <f t="shared" ca="1" si="5"/>
        <v>0</v>
      </c>
      <c r="L31">
        <f t="shared" ca="1" si="5"/>
        <v>26.7</v>
      </c>
      <c r="M31">
        <f t="shared" ca="1" si="5"/>
        <v>10.050000000000001</v>
      </c>
      <c r="N31">
        <f t="shared" ca="1" si="5"/>
        <v>32.800000000000004</v>
      </c>
      <c r="O31">
        <f t="shared" ca="1" si="5"/>
        <v>14.1</v>
      </c>
      <c r="P31">
        <f t="shared" ca="1" si="5"/>
        <v>0</v>
      </c>
      <c r="Q31">
        <f t="shared" ca="1" si="5"/>
        <v>0</v>
      </c>
      <c r="R31">
        <f t="shared" ca="1" si="5"/>
        <v>0</v>
      </c>
    </row>
    <row r="32" spans="1:18" x14ac:dyDescent="0.25">
      <c r="A32">
        <v>1998</v>
      </c>
      <c r="B32">
        <v>7</v>
      </c>
      <c r="C32">
        <v>48.099999999999994</v>
      </c>
      <c r="D32">
        <v>33</v>
      </c>
      <c r="F32">
        <v>1997</v>
      </c>
      <c r="G32">
        <f t="shared" ref="G32:R50" ca="1" si="6">OFFSET($D$2,(ROW()-31)*12+COLUMN()-7,0)</f>
        <v>0</v>
      </c>
      <c r="H32">
        <f t="shared" ca="1" si="5"/>
        <v>0</v>
      </c>
      <c r="I32">
        <f t="shared" ca="1" si="5"/>
        <v>0</v>
      </c>
      <c r="J32">
        <f t="shared" ca="1" si="5"/>
        <v>0</v>
      </c>
      <c r="K32">
        <f t="shared" ca="1" si="5"/>
        <v>0</v>
      </c>
      <c r="L32">
        <f t="shared" ca="1" si="5"/>
        <v>39.299999999999997</v>
      </c>
      <c r="M32">
        <f t="shared" ca="1" si="5"/>
        <v>56.000000000000014</v>
      </c>
      <c r="N32">
        <f t="shared" ca="1" si="5"/>
        <v>14.7</v>
      </c>
      <c r="O32">
        <f t="shared" ca="1" si="5"/>
        <v>0</v>
      </c>
      <c r="P32">
        <f t="shared" ca="1" si="5"/>
        <v>0</v>
      </c>
      <c r="Q32">
        <f t="shared" ca="1" si="5"/>
        <v>0</v>
      </c>
      <c r="R32">
        <f t="shared" ca="1" si="5"/>
        <v>0</v>
      </c>
    </row>
    <row r="33" spans="1:18" x14ac:dyDescent="0.25">
      <c r="A33">
        <v>1998</v>
      </c>
      <c r="B33">
        <v>8</v>
      </c>
      <c r="C33">
        <v>63.400000000000013</v>
      </c>
      <c r="D33">
        <v>23.7</v>
      </c>
      <c r="F33">
        <v>1998</v>
      </c>
      <c r="G33">
        <f t="shared" ca="1" si="6"/>
        <v>0</v>
      </c>
      <c r="H33">
        <f t="shared" ca="1" si="5"/>
        <v>0</v>
      </c>
      <c r="I33">
        <f t="shared" ca="1" si="5"/>
        <v>0</v>
      </c>
      <c r="J33">
        <f t="shared" ca="1" si="5"/>
        <v>0</v>
      </c>
      <c r="K33">
        <f t="shared" ca="1" si="5"/>
        <v>6</v>
      </c>
      <c r="L33">
        <f t="shared" ca="1" si="5"/>
        <v>22.9</v>
      </c>
      <c r="M33">
        <f t="shared" ca="1" si="5"/>
        <v>33</v>
      </c>
      <c r="N33">
        <f t="shared" ca="1" si="5"/>
        <v>23.7</v>
      </c>
      <c r="O33">
        <f t="shared" ca="1" si="5"/>
        <v>1.3</v>
      </c>
      <c r="P33">
        <f t="shared" ca="1" si="5"/>
        <v>0</v>
      </c>
      <c r="Q33">
        <f t="shared" ca="1" si="5"/>
        <v>0</v>
      </c>
      <c r="R33">
        <f t="shared" ca="1" si="5"/>
        <v>0</v>
      </c>
    </row>
    <row r="34" spans="1:18" x14ac:dyDescent="0.25">
      <c r="A34">
        <v>1998</v>
      </c>
      <c r="B34">
        <v>9</v>
      </c>
      <c r="C34">
        <v>206.70000000000005</v>
      </c>
      <c r="D34">
        <v>1.3</v>
      </c>
      <c r="F34">
        <v>1999</v>
      </c>
      <c r="G34">
        <f t="shared" ca="1" si="6"/>
        <v>0</v>
      </c>
      <c r="H34">
        <f t="shared" ca="1" si="5"/>
        <v>0</v>
      </c>
      <c r="I34">
        <f t="shared" ca="1" si="5"/>
        <v>0</v>
      </c>
      <c r="J34">
        <f t="shared" ca="1" si="5"/>
        <v>0</v>
      </c>
      <c r="K34">
        <f t="shared" ca="1" si="5"/>
        <v>8.8999999999999986</v>
      </c>
      <c r="L34">
        <f t="shared" ca="1" si="5"/>
        <v>48.8</v>
      </c>
      <c r="M34">
        <f t="shared" ca="1" si="5"/>
        <v>66.099999999999994</v>
      </c>
      <c r="N34">
        <f t="shared" ca="1" si="5"/>
        <v>13.2</v>
      </c>
      <c r="O34">
        <f t="shared" ca="1" si="5"/>
        <v>12.8</v>
      </c>
      <c r="P34">
        <f t="shared" ca="1" si="5"/>
        <v>0</v>
      </c>
      <c r="Q34">
        <f t="shared" ca="1" si="5"/>
        <v>0</v>
      </c>
      <c r="R34">
        <f t="shared" ca="1" si="5"/>
        <v>0</v>
      </c>
    </row>
    <row r="35" spans="1:18" x14ac:dyDescent="0.25">
      <c r="A35">
        <v>1998</v>
      </c>
      <c r="B35">
        <v>10</v>
      </c>
      <c r="C35">
        <v>400.2</v>
      </c>
      <c r="D35">
        <v>0</v>
      </c>
      <c r="F35">
        <v>2000</v>
      </c>
      <c r="G35">
        <f t="shared" ca="1" si="6"/>
        <v>0</v>
      </c>
      <c r="H35">
        <f t="shared" ca="1" si="5"/>
        <v>0</v>
      </c>
      <c r="I35">
        <f t="shared" ca="1" si="5"/>
        <v>0</v>
      </c>
      <c r="J35">
        <f t="shared" ca="1" si="5"/>
        <v>0</v>
      </c>
      <c r="K35">
        <f t="shared" ca="1" si="5"/>
        <v>3.4</v>
      </c>
      <c r="L35">
        <f t="shared" ca="1" si="5"/>
        <v>6.8000000000000007</v>
      </c>
      <c r="M35">
        <f t="shared" ca="1" si="5"/>
        <v>18.8</v>
      </c>
      <c r="N35">
        <f t="shared" ca="1" si="5"/>
        <v>10.8</v>
      </c>
      <c r="O35">
        <f t="shared" ca="1" si="5"/>
        <v>2.8</v>
      </c>
      <c r="P35">
        <f t="shared" ca="1" si="5"/>
        <v>0</v>
      </c>
      <c r="Q35">
        <f t="shared" ca="1" si="5"/>
        <v>0</v>
      </c>
      <c r="R35">
        <f t="shared" ca="1" si="5"/>
        <v>0</v>
      </c>
    </row>
    <row r="36" spans="1:18" x14ac:dyDescent="0.25">
      <c r="A36">
        <v>1998</v>
      </c>
      <c r="B36">
        <v>11</v>
      </c>
      <c r="C36">
        <v>606.29999999999984</v>
      </c>
      <c r="D36">
        <v>0</v>
      </c>
      <c r="F36">
        <v>2001</v>
      </c>
      <c r="G36">
        <f t="shared" ca="1" si="6"/>
        <v>0</v>
      </c>
      <c r="H36">
        <f t="shared" ca="1" si="5"/>
        <v>0</v>
      </c>
      <c r="I36">
        <f t="shared" ca="1" si="5"/>
        <v>0</v>
      </c>
      <c r="J36">
        <f t="shared" ca="1" si="5"/>
        <v>0</v>
      </c>
      <c r="K36">
        <f t="shared" ca="1" si="5"/>
        <v>0.1</v>
      </c>
      <c r="L36">
        <f t="shared" ca="1" si="5"/>
        <v>31.900000000000002</v>
      </c>
      <c r="M36">
        <f t="shared" ca="1" si="5"/>
        <v>42.4</v>
      </c>
      <c r="N36">
        <f t="shared" ca="1" si="5"/>
        <v>59.6</v>
      </c>
      <c r="O36">
        <f t="shared" ca="1" si="5"/>
        <v>10.6</v>
      </c>
      <c r="P36">
        <f t="shared" ca="1" si="5"/>
        <v>0</v>
      </c>
      <c r="Q36">
        <f t="shared" ca="1" si="5"/>
        <v>0</v>
      </c>
      <c r="R36">
        <f t="shared" ca="1" si="5"/>
        <v>0</v>
      </c>
    </row>
    <row r="37" spans="1:18" x14ac:dyDescent="0.25">
      <c r="A37">
        <v>1998</v>
      </c>
      <c r="B37">
        <v>12</v>
      </c>
      <c r="C37">
        <v>874.5</v>
      </c>
      <c r="D37">
        <v>0</v>
      </c>
      <c r="F37">
        <v>2002</v>
      </c>
      <c r="G37">
        <f t="shared" ca="1" si="6"/>
        <v>0</v>
      </c>
      <c r="H37">
        <f t="shared" ca="1" si="5"/>
        <v>0</v>
      </c>
      <c r="I37">
        <f t="shared" ca="1" si="5"/>
        <v>0</v>
      </c>
      <c r="J37">
        <f t="shared" ca="1" si="5"/>
        <v>0</v>
      </c>
      <c r="K37">
        <f t="shared" ca="1" si="5"/>
        <v>0.7</v>
      </c>
      <c r="L37">
        <f t="shared" ca="1" si="5"/>
        <v>19.5</v>
      </c>
      <c r="M37">
        <f t="shared" ca="1" si="5"/>
        <v>69.3</v>
      </c>
      <c r="N37">
        <f t="shared" ca="1" si="5"/>
        <v>29.9</v>
      </c>
      <c r="O37">
        <f t="shared" ca="1" si="5"/>
        <v>28</v>
      </c>
      <c r="P37">
        <f t="shared" ca="1" si="5"/>
        <v>0.2</v>
      </c>
      <c r="Q37">
        <f t="shared" ca="1" si="5"/>
        <v>0</v>
      </c>
      <c r="R37">
        <f t="shared" ca="1" si="5"/>
        <v>0</v>
      </c>
    </row>
    <row r="38" spans="1:18" x14ac:dyDescent="0.25">
      <c r="A38">
        <v>1999</v>
      </c>
      <c r="B38">
        <v>1</v>
      </c>
      <c r="C38">
        <v>1107.8000000000002</v>
      </c>
      <c r="D38">
        <v>0</v>
      </c>
      <c r="F38">
        <v>2003</v>
      </c>
      <c r="G38">
        <f t="shared" ca="1" si="6"/>
        <v>0</v>
      </c>
      <c r="H38">
        <f t="shared" ca="1" si="5"/>
        <v>0</v>
      </c>
      <c r="I38">
        <f t="shared" ca="1" si="5"/>
        <v>0</v>
      </c>
      <c r="J38">
        <f t="shared" ca="1" si="5"/>
        <v>0</v>
      </c>
      <c r="K38">
        <f t="shared" ca="1" si="5"/>
        <v>2.2999999999999998</v>
      </c>
      <c r="L38">
        <f t="shared" ca="1" si="5"/>
        <v>22.2</v>
      </c>
      <c r="M38">
        <f t="shared" ca="1" si="5"/>
        <v>14.099999999999998</v>
      </c>
      <c r="N38">
        <f t="shared" ca="1" si="5"/>
        <v>46.3</v>
      </c>
      <c r="O38">
        <f t="shared" ca="1" si="5"/>
        <v>10.700000000000001</v>
      </c>
      <c r="P38">
        <f t="shared" ca="1" si="5"/>
        <v>0</v>
      </c>
      <c r="Q38">
        <f t="shared" ca="1" si="5"/>
        <v>0</v>
      </c>
      <c r="R38">
        <f t="shared" ca="1" si="5"/>
        <v>0</v>
      </c>
    </row>
    <row r="39" spans="1:18" x14ac:dyDescent="0.25">
      <c r="A39">
        <v>1999</v>
      </c>
      <c r="B39">
        <v>2</v>
      </c>
      <c r="C39">
        <v>787.50000000000011</v>
      </c>
      <c r="D39">
        <v>0</v>
      </c>
      <c r="F39">
        <v>2004</v>
      </c>
      <c r="G39">
        <f t="shared" ca="1" si="6"/>
        <v>0</v>
      </c>
      <c r="H39">
        <f t="shared" ca="1" si="5"/>
        <v>0</v>
      </c>
      <c r="I39">
        <f t="shared" ca="1" si="5"/>
        <v>0</v>
      </c>
      <c r="J39">
        <f t="shared" ca="1" si="5"/>
        <v>0</v>
      </c>
      <c r="K39">
        <f t="shared" ca="1" si="5"/>
        <v>0</v>
      </c>
      <c r="L39">
        <f t="shared" ca="1" si="5"/>
        <v>5.6</v>
      </c>
      <c r="M39">
        <f t="shared" ca="1" si="5"/>
        <v>27.599999999999998</v>
      </c>
      <c r="N39">
        <f t="shared" ca="1" si="5"/>
        <v>6.6999999999999993</v>
      </c>
      <c r="O39">
        <f t="shared" ca="1" si="5"/>
        <v>16.2</v>
      </c>
      <c r="P39">
        <f t="shared" ca="1" si="5"/>
        <v>0</v>
      </c>
      <c r="Q39">
        <f t="shared" ca="1" si="5"/>
        <v>0</v>
      </c>
      <c r="R39">
        <f t="shared" ca="1" si="5"/>
        <v>0</v>
      </c>
    </row>
    <row r="40" spans="1:18" x14ac:dyDescent="0.25">
      <c r="A40">
        <v>1999</v>
      </c>
      <c r="B40">
        <v>3</v>
      </c>
      <c r="C40">
        <v>750.39999999999986</v>
      </c>
      <c r="D40">
        <v>0</v>
      </c>
      <c r="F40">
        <v>2005</v>
      </c>
      <c r="G40">
        <f t="shared" ca="1" si="6"/>
        <v>0</v>
      </c>
      <c r="H40">
        <f t="shared" ca="1" si="5"/>
        <v>0</v>
      </c>
      <c r="I40">
        <f t="shared" ca="1" si="5"/>
        <v>0</v>
      </c>
      <c r="J40">
        <f t="shared" ca="1" si="5"/>
        <v>0</v>
      </c>
      <c r="K40">
        <f t="shared" ca="1" si="5"/>
        <v>0</v>
      </c>
      <c r="L40">
        <f t="shared" ca="1" si="5"/>
        <v>58.100000000000009</v>
      </c>
      <c r="M40">
        <f t="shared" ca="1" si="5"/>
        <v>72.900000000000006</v>
      </c>
      <c r="N40">
        <f t="shared" ca="1" si="5"/>
        <v>40.5</v>
      </c>
      <c r="O40">
        <f t="shared" ca="1" si="5"/>
        <v>19.400000000000002</v>
      </c>
      <c r="P40">
        <f t="shared" ca="1" si="5"/>
        <v>1.2</v>
      </c>
      <c r="Q40">
        <f t="shared" ca="1" si="5"/>
        <v>0</v>
      </c>
      <c r="R40">
        <f t="shared" ca="1" si="5"/>
        <v>0</v>
      </c>
    </row>
    <row r="41" spans="1:18" x14ac:dyDescent="0.25">
      <c r="A41">
        <v>1999</v>
      </c>
      <c r="B41">
        <v>4</v>
      </c>
      <c r="C41">
        <v>443.49999999999994</v>
      </c>
      <c r="D41">
        <v>0</v>
      </c>
      <c r="F41">
        <v>2006</v>
      </c>
      <c r="G41">
        <f t="shared" ca="1" si="6"/>
        <v>0</v>
      </c>
      <c r="H41">
        <f t="shared" ca="1" si="5"/>
        <v>0</v>
      </c>
      <c r="I41">
        <f t="shared" ca="1" si="5"/>
        <v>0</v>
      </c>
      <c r="J41">
        <f t="shared" ca="1" si="5"/>
        <v>0</v>
      </c>
      <c r="K41">
        <f t="shared" ca="1" si="5"/>
        <v>14.7</v>
      </c>
      <c r="L41">
        <f t="shared" ca="1" si="5"/>
        <v>16.899999999999999</v>
      </c>
      <c r="M41">
        <f t="shared" ca="1" si="5"/>
        <v>55.6</v>
      </c>
      <c r="N41">
        <f t="shared" ca="1" si="5"/>
        <v>14.6</v>
      </c>
      <c r="O41">
        <f t="shared" ca="1" si="5"/>
        <v>0</v>
      </c>
      <c r="P41">
        <f t="shared" ca="1" si="5"/>
        <v>0</v>
      </c>
      <c r="Q41">
        <f t="shared" ca="1" si="5"/>
        <v>0</v>
      </c>
      <c r="R41">
        <f t="shared" ca="1" si="5"/>
        <v>0</v>
      </c>
    </row>
    <row r="42" spans="1:18" x14ac:dyDescent="0.25">
      <c r="A42">
        <v>1999</v>
      </c>
      <c r="B42">
        <v>5</v>
      </c>
      <c r="C42">
        <v>186.20000000000002</v>
      </c>
      <c r="D42">
        <v>8.8999999999999986</v>
      </c>
      <c r="F42">
        <v>2007</v>
      </c>
      <c r="G42">
        <f t="shared" ca="1" si="6"/>
        <v>0</v>
      </c>
      <c r="H42">
        <f t="shared" ca="1" si="5"/>
        <v>0</v>
      </c>
      <c r="I42">
        <f t="shared" ca="1" si="5"/>
        <v>0</v>
      </c>
      <c r="J42">
        <f t="shared" ca="1" si="5"/>
        <v>0</v>
      </c>
      <c r="K42">
        <f t="shared" ca="1" si="5"/>
        <v>12.9</v>
      </c>
      <c r="L42">
        <f t="shared" ca="1" si="5"/>
        <v>37.200000000000003</v>
      </c>
      <c r="M42">
        <f t="shared" ca="1" si="5"/>
        <v>30.8</v>
      </c>
      <c r="N42">
        <f t="shared" ca="1" si="5"/>
        <v>27.1</v>
      </c>
      <c r="O42">
        <f t="shared" ca="1" si="5"/>
        <v>12.8</v>
      </c>
      <c r="P42">
        <f t="shared" ca="1" si="5"/>
        <v>0.2</v>
      </c>
      <c r="Q42">
        <f t="shared" ca="1" si="5"/>
        <v>0</v>
      </c>
      <c r="R42">
        <f t="shared" ca="1" si="5"/>
        <v>0</v>
      </c>
    </row>
    <row r="43" spans="1:18" x14ac:dyDescent="0.25">
      <c r="A43">
        <v>1999</v>
      </c>
      <c r="B43">
        <v>6</v>
      </c>
      <c r="C43">
        <v>91.600000000000009</v>
      </c>
      <c r="D43">
        <v>48.8</v>
      </c>
      <c r="F43">
        <v>2008</v>
      </c>
      <c r="G43">
        <f t="shared" ca="1" si="6"/>
        <v>0</v>
      </c>
      <c r="H43">
        <f t="shared" ca="1" si="5"/>
        <v>0</v>
      </c>
      <c r="I43">
        <f t="shared" ca="1" si="5"/>
        <v>0</v>
      </c>
      <c r="J43">
        <f t="shared" ca="1" si="5"/>
        <v>0</v>
      </c>
      <c r="K43">
        <f t="shared" ca="1" si="5"/>
        <v>0</v>
      </c>
      <c r="L43">
        <f t="shared" ca="1" si="5"/>
        <v>13.5</v>
      </c>
      <c r="M43">
        <f t="shared" ca="1" si="5"/>
        <v>13.2</v>
      </c>
      <c r="N43">
        <f t="shared" ca="1" si="5"/>
        <v>9.4</v>
      </c>
      <c r="O43">
        <f t="shared" ca="1" si="5"/>
        <v>8.4</v>
      </c>
      <c r="P43">
        <f t="shared" ca="1" si="5"/>
        <v>2.5</v>
      </c>
      <c r="Q43">
        <f t="shared" ca="1" si="5"/>
        <v>0</v>
      </c>
      <c r="R43">
        <f t="shared" ca="1" si="5"/>
        <v>0</v>
      </c>
    </row>
    <row r="44" spans="1:18" x14ac:dyDescent="0.25">
      <c r="A44">
        <v>1999</v>
      </c>
      <c r="B44">
        <v>7</v>
      </c>
      <c r="C44">
        <v>24.199999999999996</v>
      </c>
      <c r="D44">
        <v>66.099999999999994</v>
      </c>
      <c r="F44">
        <v>2009</v>
      </c>
      <c r="G44">
        <f t="shared" ca="1" si="6"/>
        <v>0</v>
      </c>
      <c r="H44">
        <f t="shared" ca="1" si="5"/>
        <v>0</v>
      </c>
      <c r="I44">
        <f t="shared" ca="1" si="5"/>
        <v>0</v>
      </c>
      <c r="J44">
        <f t="shared" ca="1" si="5"/>
        <v>0</v>
      </c>
      <c r="K44">
        <f t="shared" ca="1" si="5"/>
        <v>0</v>
      </c>
      <c r="L44">
        <f t="shared" ca="1" si="5"/>
        <v>29.4</v>
      </c>
      <c r="M44">
        <f t="shared" ca="1" si="5"/>
        <v>6.4</v>
      </c>
      <c r="N44">
        <f t="shared" ca="1" si="5"/>
        <v>23.9</v>
      </c>
      <c r="O44">
        <f t="shared" ca="1" si="5"/>
        <v>5.4</v>
      </c>
      <c r="P44">
        <f t="shared" ca="1" si="5"/>
        <v>0</v>
      </c>
      <c r="Q44">
        <f t="shared" ca="1" si="5"/>
        <v>0</v>
      </c>
      <c r="R44">
        <f t="shared" ca="1" si="5"/>
        <v>0</v>
      </c>
    </row>
    <row r="45" spans="1:18" x14ac:dyDescent="0.25">
      <c r="A45">
        <v>1999</v>
      </c>
      <c r="B45">
        <v>8</v>
      </c>
      <c r="C45">
        <v>107.00000000000001</v>
      </c>
      <c r="D45">
        <v>13.2</v>
      </c>
      <c r="F45">
        <v>2010</v>
      </c>
      <c r="G45">
        <f t="shared" ca="1" si="6"/>
        <v>0</v>
      </c>
      <c r="H45">
        <f t="shared" ca="1" si="5"/>
        <v>0</v>
      </c>
      <c r="I45">
        <f t="shared" ca="1" si="5"/>
        <v>0</v>
      </c>
      <c r="J45">
        <f t="shared" ca="1" si="5"/>
        <v>1.6</v>
      </c>
      <c r="K45">
        <f t="shared" ca="1" si="5"/>
        <v>30.5</v>
      </c>
      <c r="L45">
        <f t="shared" ca="1" si="5"/>
        <v>2.5</v>
      </c>
      <c r="M45">
        <f t="shared" ca="1" si="5"/>
        <v>54.6</v>
      </c>
      <c r="N45">
        <f t="shared" ca="1" si="5"/>
        <v>60.3</v>
      </c>
      <c r="O45">
        <f t="shared" ca="1" si="5"/>
        <v>0.3</v>
      </c>
      <c r="P45">
        <f t="shared" ca="1" si="5"/>
        <v>0</v>
      </c>
      <c r="Q45">
        <f t="shared" ca="1" si="5"/>
        <v>0</v>
      </c>
      <c r="R45">
        <f t="shared" ca="1" si="5"/>
        <v>0</v>
      </c>
    </row>
    <row r="46" spans="1:18" x14ac:dyDescent="0.25">
      <c r="A46">
        <v>1999</v>
      </c>
      <c r="B46">
        <v>9</v>
      </c>
      <c r="C46">
        <v>170.59999999999997</v>
      </c>
      <c r="D46">
        <v>12.8</v>
      </c>
      <c r="F46">
        <v>2011</v>
      </c>
      <c r="G46">
        <f t="shared" ca="1" si="6"/>
        <v>0</v>
      </c>
      <c r="H46">
        <f t="shared" ca="1" si="5"/>
        <v>0</v>
      </c>
      <c r="I46">
        <f t="shared" ca="1" si="5"/>
        <v>0</v>
      </c>
      <c r="J46">
        <f t="shared" ca="1" si="5"/>
        <v>0</v>
      </c>
      <c r="K46">
        <f t="shared" ca="1" si="5"/>
        <v>6.2</v>
      </c>
      <c r="L46">
        <f t="shared" ca="1" si="5"/>
        <v>5.0999999999999996</v>
      </c>
      <c r="M46">
        <f t="shared" ca="1" si="5"/>
        <v>77.2</v>
      </c>
      <c r="N46">
        <f t="shared" ca="1" si="5"/>
        <v>23.3</v>
      </c>
      <c r="O46">
        <f t="shared" ca="1" si="5"/>
        <v>4.5</v>
      </c>
      <c r="P46">
        <f t="shared" ca="1" si="5"/>
        <v>4.0999999999999996</v>
      </c>
      <c r="Q46">
        <f t="shared" ca="1" si="5"/>
        <v>0</v>
      </c>
      <c r="R46">
        <f t="shared" ca="1" si="5"/>
        <v>0</v>
      </c>
    </row>
    <row r="47" spans="1:18" x14ac:dyDescent="0.25">
      <c r="A47">
        <v>1999</v>
      </c>
      <c r="B47">
        <v>10</v>
      </c>
      <c r="C47">
        <v>466.50000000000011</v>
      </c>
      <c r="D47">
        <v>0</v>
      </c>
      <c r="F47">
        <v>2012</v>
      </c>
      <c r="G47">
        <f t="shared" ca="1" si="6"/>
        <v>0</v>
      </c>
      <c r="H47">
        <f t="shared" ca="1" si="6"/>
        <v>0</v>
      </c>
      <c r="I47">
        <f t="shared" ca="1" si="6"/>
        <v>1.4</v>
      </c>
      <c r="J47">
        <f t="shared" ca="1" si="6"/>
        <v>0</v>
      </c>
      <c r="K47">
        <f t="shared" ca="1" si="6"/>
        <v>10.199999999999999</v>
      </c>
      <c r="L47">
        <f t="shared" ca="1" si="6"/>
        <v>37.700000000000003</v>
      </c>
      <c r="M47">
        <f t="shared" ca="1" si="6"/>
        <v>41.1</v>
      </c>
      <c r="N47">
        <f t="shared" ca="1" si="6"/>
        <v>20.2</v>
      </c>
      <c r="O47">
        <f t="shared" ca="1" si="6"/>
        <v>9.4</v>
      </c>
      <c r="P47">
        <f t="shared" ca="1" si="6"/>
        <v>0</v>
      </c>
      <c r="Q47">
        <f t="shared" ca="1" si="6"/>
        <v>0</v>
      </c>
      <c r="R47">
        <f t="shared" ca="1" si="6"/>
        <v>0</v>
      </c>
    </row>
    <row r="48" spans="1:18" x14ac:dyDescent="0.25">
      <c r="A48">
        <v>1999</v>
      </c>
      <c r="B48">
        <v>11</v>
      </c>
      <c r="C48">
        <v>567.59999999999991</v>
      </c>
      <c r="D48">
        <v>0</v>
      </c>
      <c r="F48">
        <v>2013</v>
      </c>
      <c r="G48">
        <f t="shared" ca="1" si="6"/>
        <v>0</v>
      </c>
      <c r="H48">
        <f t="shared" ca="1" si="6"/>
        <v>0</v>
      </c>
      <c r="I48">
        <f t="shared" ca="1" si="6"/>
        <v>0</v>
      </c>
      <c r="J48">
        <f t="shared" ca="1" si="6"/>
        <v>0</v>
      </c>
      <c r="K48">
        <f t="shared" ca="1" si="6"/>
        <v>1.7</v>
      </c>
      <c r="L48">
        <f t="shared" ca="1" si="6"/>
        <v>11.6</v>
      </c>
      <c r="M48">
        <f t="shared" ca="1" si="6"/>
        <v>44.20000000000001</v>
      </c>
      <c r="N48">
        <f t="shared" ca="1" si="6"/>
        <v>27.2</v>
      </c>
      <c r="O48">
        <f t="shared" ca="1" si="6"/>
        <v>0</v>
      </c>
      <c r="P48">
        <f t="shared" ca="1" si="6"/>
        <v>0</v>
      </c>
      <c r="Q48">
        <f t="shared" ca="1" si="6"/>
        <v>0</v>
      </c>
      <c r="R48">
        <f t="shared" ca="1" si="6"/>
        <v>0</v>
      </c>
    </row>
    <row r="49" spans="1:18" x14ac:dyDescent="0.25">
      <c r="A49">
        <v>1999</v>
      </c>
      <c r="B49">
        <v>12</v>
      </c>
      <c r="C49">
        <v>840.2</v>
      </c>
      <c r="D49">
        <v>0</v>
      </c>
      <c r="F49">
        <v>2014</v>
      </c>
      <c r="G49">
        <f t="shared" ca="1" si="6"/>
        <v>0</v>
      </c>
      <c r="H49">
        <f t="shared" ca="1" si="6"/>
        <v>0</v>
      </c>
      <c r="I49">
        <f t="shared" ca="1" si="6"/>
        <v>0</v>
      </c>
      <c r="J49">
        <f t="shared" ca="1" si="6"/>
        <v>0</v>
      </c>
      <c r="K49">
        <f t="shared" ca="1" si="6"/>
        <v>2.2000000000000002</v>
      </c>
      <c r="L49">
        <f t="shared" ca="1" si="6"/>
        <v>21.3</v>
      </c>
      <c r="M49">
        <f t="shared" ca="1" si="6"/>
        <v>14.9</v>
      </c>
      <c r="N49">
        <f t="shared" ca="1" si="6"/>
        <v>15.4</v>
      </c>
      <c r="O49">
        <f t="shared" ca="1" si="6"/>
        <v>2.1</v>
      </c>
      <c r="P49">
        <f t="shared" ca="1" si="6"/>
        <v>0</v>
      </c>
      <c r="Q49">
        <f t="shared" ca="1" si="6"/>
        <v>0</v>
      </c>
      <c r="R49">
        <f t="shared" ca="1" si="6"/>
        <v>0</v>
      </c>
    </row>
    <row r="50" spans="1:18" x14ac:dyDescent="0.25">
      <c r="A50">
        <v>2000</v>
      </c>
      <c r="B50">
        <v>1</v>
      </c>
      <c r="C50">
        <v>1088.9000000000001</v>
      </c>
      <c r="D50">
        <v>0</v>
      </c>
      <c r="F50">
        <v>2015</v>
      </c>
      <c r="G50">
        <f t="shared" ca="1" si="6"/>
        <v>0</v>
      </c>
      <c r="H50">
        <f t="shared" ca="1" si="6"/>
        <v>0</v>
      </c>
      <c r="I50">
        <f t="shared" ca="1" si="6"/>
        <v>0</v>
      </c>
      <c r="J50">
        <f t="shared" ca="1" si="6"/>
        <v>0</v>
      </c>
      <c r="K50">
        <f t="shared" ca="1" si="6"/>
        <v>1.1000000000000001</v>
      </c>
      <c r="L50">
        <f t="shared" ca="1" si="6"/>
        <v>5.0999999999999996</v>
      </c>
      <c r="M50">
        <f t="shared" ca="1" si="6"/>
        <v>46.2</v>
      </c>
      <c r="N50">
        <f t="shared" ca="1" si="6"/>
        <v>23.200000000000003</v>
      </c>
      <c r="O50">
        <f t="shared" ca="1" si="6"/>
        <v>25.999999999999996</v>
      </c>
      <c r="P50">
        <f t="shared" ca="1" si="6"/>
        <v>0</v>
      </c>
      <c r="Q50">
        <f t="shared" ca="1" si="6"/>
        <v>0</v>
      </c>
      <c r="R50">
        <f t="shared" ca="1" si="6"/>
        <v>0</v>
      </c>
    </row>
    <row r="51" spans="1:18" x14ac:dyDescent="0.25">
      <c r="A51">
        <v>2000</v>
      </c>
      <c r="B51">
        <v>2</v>
      </c>
      <c r="C51">
        <v>838.59999999999991</v>
      </c>
      <c r="D51">
        <v>0</v>
      </c>
      <c r="F51">
        <v>2016</v>
      </c>
      <c r="G51">
        <f ca="1">TREND(G$31:G$50,$F$31:$F$50,$F51)</f>
        <v>0</v>
      </c>
      <c r="H51">
        <f t="shared" ref="H51:R52" ca="1" si="7">TREND(H$31:H$50,$F$31:$F$50,$F51)</f>
        <v>0</v>
      </c>
      <c r="I51">
        <f t="shared" ca="1" si="7"/>
        <v>0.21368421052631703</v>
      </c>
      <c r="J51">
        <f t="shared" ca="1" si="7"/>
        <v>0.1936842105263139</v>
      </c>
      <c r="K51">
        <f t="shared" ca="1" si="7"/>
        <v>7.8247368421051533</v>
      </c>
      <c r="L51">
        <f t="shared" ca="1" si="7"/>
        <v>13.3621052631579</v>
      </c>
      <c r="M51">
        <f t="shared" ca="1" si="7"/>
        <v>40.755526315789467</v>
      </c>
      <c r="N51">
        <f t="shared" ca="1" si="7"/>
        <v>25.552631578947356</v>
      </c>
      <c r="O51">
        <f t="shared" ca="1" si="7"/>
        <v>8.6463157894737037</v>
      </c>
      <c r="P51">
        <f t="shared" ca="1" si="7"/>
        <v>0.8489473684210509</v>
      </c>
      <c r="Q51">
        <f t="shared" ca="1" si="7"/>
        <v>0</v>
      </c>
      <c r="R51">
        <f t="shared" ca="1" si="7"/>
        <v>0</v>
      </c>
    </row>
    <row r="52" spans="1:18" x14ac:dyDescent="0.25">
      <c r="A52">
        <v>2000</v>
      </c>
      <c r="B52">
        <v>3</v>
      </c>
      <c r="C52">
        <v>649.20000000000005</v>
      </c>
      <c r="D52">
        <v>0</v>
      </c>
      <c r="F52">
        <v>2017</v>
      </c>
      <c r="G52">
        <f ca="1">TREND(G$31:G$50,$F$31:$F$50,$F52)</f>
        <v>0</v>
      </c>
      <c r="H52">
        <f t="shared" ca="1" si="7"/>
        <v>0</v>
      </c>
      <c r="I52">
        <f t="shared" ca="1" si="7"/>
        <v>0.22736842105263122</v>
      </c>
      <c r="J52">
        <f t="shared" ca="1" si="7"/>
        <v>0.20451127819548631</v>
      </c>
      <c r="K52">
        <f t="shared" ca="1" si="7"/>
        <v>8.0894736842104749</v>
      </c>
      <c r="L52">
        <f t="shared" ca="1" si="7"/>
        <v>12.434210526315837</v>
      </c>
      <c r="M52">
        <f t="shared" ca="1" si="7"/>
        <v>40.853909774436062</v>
      </c>
      <c r="N52">
        <f t="shared" ca="1" si="7"/>
        <v>25.496691729323288</v>
      </c>
      <c r="O52">
        <f t="shared" ca="1" si="7"/>
        <v>8.5897744360902379</v>
      </c>
      <c r="P52">
        <f t="shared" ca="1" si="7"/>
        <v>0.89075187969923775</v>
      </c>
      <c r="Q52">
        <f t="shared" ca="1" si="7"/>
        <v>0</v>
      </c>
      <c r="R52">
        <f t="shared" ca="1" si="7"/>
        <v>0</v>
      </c>
    </row>
    <row r="53" spans="1:18" x14ac:dyDescent="0.25">
      <c r="A53">
        <v>2000</v>
      </c>
      <c r="B53">
        <v>4</v>
      </c>
      <c r="C53">
        <v>509.5</v>
      </c>
      <c r="D53">
        <v>0</v>
      </c>
    </row>
    <row r="54" spans="1:18" x14ac:dyDescent="0.25">
      <c r="A54">
        <v>2000</v>
      </c>
      <c r="B54">
        <v>5</v>
      </c>
      <c r="C54">
        <v>252.70000000000002</v>
      </c>
      <c r="D54">
        <v>3.4</v>
      </c>
    </row>
    <row r="55" spans="1:18" x14ac:dyDescent="0.25">
      <c r="A55">
        <v>2000</v>
      </c>
      <c r="B55">
        <v>6</v>
      </c>
      <c r="C55">
        <v>162.39999999999998</v>
      </c>
      <c r="D55">
        <v>6.8000000000000007</v>
      </c>
    </row>
    <row r="56" spans="1:18" x14ac:dyDescent="0.25">
      <c r="A56">
        <v>2000</v>
      </c>
      <c r="B56">
        <v>7</v>
      </c>
      <c r="C56">
        <v>73.999999999999986</v>
      </c>
      <c r="D56">
        <v>18.8</v>
      </c>
      <c r="F56" s="7" t="s">
        <v>39</v>
      </c>
      <c r="G56">
        <f ca="1">AVERAGE(G41:G50)</f>
        <v>0</v>
      </c>
      <c r="H56">
        <f t="shared" ref="H56:R56" ca="1" si="8">AVERAGE(H41:H50)</f>
        <v>0</v>
      </c>
      <c r="I56">
        <f t="shared" ca="1" si="8"/>
        <v>0.13999999999999999</v>
      </c>
      <c r="J56">
        <f t="shared" ca="1" si="8"/>
        <v>0.16</v>
      </c>
      <c r="K56">
        <f t="shared" ca="1" si="8"/>
        <v>7.95</v>
      </c>
      <c r="L56">
        <f t="shared" ca="1" si="8"/>
        <v>18.03</v>
      </c>
      <c r="M56">
        <f t="shared" ca="1" si="8"/>
        <v>38.42</v>
      </c>
      <c r="N56">
        <f t="shared" ca="1" si="8"/>
        <v>24.46</v>
      </c>
      <c r="O56">
        <f t="shared" ca="1" si="8"/>
        <v>6.8900000000000006</v>
      </c>
      <c r="P56">
        <f t="shared" ca="1" si="8"/>
        <v>0.67999999999999994</v>
      </c>
      <c r="Q56">
        <f t="shared" ca="1" si="8"/>
        <v>0</v>
      </c>
      <c r="R56">
        <f t="shared" ca="1" si="8"/>
        <v>0</v>
      </c>
    </row>
    <row r="57" spans="1:18" x14ac:dyDescent="0.25">
      <c r="A57">
        <v>2000</v>
      </c>
      <c r="B57">
        <v>8</v>
      </c>
      <c r="C57">
        <v>74.199999999999989</v>
      </c>
      <c r="D57">
        <v>10.8</v>
      </c>
      <c r="F57" s="7" t="s">
        <v>40</v>
      </c>
      <c r="G57">
        <f ca="1">AVERAGE(G31:G50)</f>
        <v>0</v>
      </c>
      <c r="H57">
        <f t="shared" ref="H57:R57" ca="1" si="9">AVERAGE(H31:H50)</f>
        <v>0</v>
      </c>
      <c r="I57">
        <f t="shared" ca="1" si="9"/>
        <v>6.9999999999999993E-2</v>
      </c>
      <c r="J57">
        <f t="shared" ca="1" si="9"/>
        <v>0.08</v>
      </c>
      <c r="K57">
        <f t="shared" ca="1" si="9"/>
        <v>5.0449999999999999</v>
      </c>
      <c r="L57">
        <f t="shared" ca="1" si="9"/>
        <v>23.105</v>
      </c>
      <c r="M57">
        <f t="shared" ca="1" si="9"/>
        <v>39.722500000000011</v>
      </c>
      <c r="N57">
        <f t="shared" ca="1" si="9"/>
        <v>26.139999999999997</v>
      </c>
      <c r="O57">
        <f t="shared" ca="1" si="9"/>
        <v>9.240000000000002</v>
      </c>
      <c r="P57">
        <f t="shared" ca="1" si="9"/>
        <v>0.41</v>
      </c>
      <c r="Q57">
        <f t="shared" ca="1" si="9"/>
        <v>0</v>
      </c>
      <c r="R57">
        <f t="shared" ca="1" si="9"/>
        <v>0</v>
      </c>
    </row>
    <row r="58" spans="1:18" x14ac:dyDescent="0.25">
      <c r="A58">
        <v>2000</v>
      </c>
      <c r="B58">
        <v>9</v>
      </c>
      <c r="C58">
        <v>240.39999999999998</v>
      </c>
      <c r="D58">
        <v>2.8</v>
      </c>
    </row>
    <row r="59" spans="1:18" x14ac:dyDescent="0.25">
      <c r="A59">
        <v>2000</v>
      </c>
      <c r="B59">
        <v>10</v>
      </c>
      <c r="C59">
        <v>366</v>
      </c>
      <c r="D59">
        <v>0</v>
      </c>
    </row>
    <row r="60" spans="1:18" ht="13.8" x14ac:dyDescent="0.25">
      <c r="A60">
        <v>2000</v>
      </c>
      <c r="B60">
        <v>11</v>
      </c>
      <c r="C60">
        <v>601.59999999999991</v>
      </c>
      <c r="D60">
        <v>0</v>
      </c>
      <c r="F60" s="6" t="s">
        <v>41</v>
      </c>
      <c r="K60" s="6" t="s">
        <v>168</v>
      </c>
    </row>
    <row r="61" spans="1:18" x14ac:dyDescent="0.25">
      <c r="A61">
        <v>2000</v>
      </c>
      <c r="B61">
        <v>12</v>
      </c>
      <c r="C61">
        <v>1074.1000000000001</v>
      </c>
      <c r="D61">
        <v>0</v>
      </c>
      <c r="H61" s="12" t="s">
        <v>2</v>
      </c>
      <c r="I61" s="12" t="s">
        <v>3</v>
      </c>
      <c r="M61" t="s">
        <v>2</v>
      </c>
      <c r="N61" t="s">
        <v>3</v>
      </c>
    </row>
    <row r="62" spans="1:18" x14ac:dyDescent="0.25">
      <c r="A62">
        <v>2001</v>
      </c>
      <c r="B62">
        <v>1</v>
      </c>
      <c r="C62">
        <v>977.39999999999964</v>
      </c>
      <c r="D62">
        <v>0</v>
      </c>
      <c r="F62" t="s">
        <v>50</v>
      </c>
      <c r="G62" t="s">
        <v>42</v>
      </c>
      <c r="H62">
        <f ca="1">OFFSET($G$27,0,(ROW()-ROW(H$62)))</f>
        <v>1035.1799999999998</v>
      </c>
      <c r="I62">
        <f ca="1">OFFSET($G$56,0,(ROW()-ROW(I$62)))</f>
        <v>0</v>
      </c>
      <c r="K62" t="s">
        <v>50</v>
      </c>
      <c r="L62" t="s">
        <v>42</v>
      </c>
      <c r="M62" s="9">
        <f ca="1">OFFSET($G$23,0,(ROW()-ROW(M$62)))</f>
        <v>1049.062706766917</v>
      </c>
      <c r="N62" s="9">
        <f ca="1">OFFSET($G$52,0,(ROW()-ROW(N$62)))</f>
        <v>0</v>
      </c>
    </row>
    <row r="63" spans="1:18" x14ac:dyDescent="0.25">
      <c r="A63">
        <v>2001</v>
      </c>
      <c r="B63">
        <v>2</v>
      </c>
      <c r="C63">
        <v>942.2</v>
      </c>
      <c r="D63">
        <v>0</v>
      </c>
      <c r="F63" t="s">
        <v>50</v>
      </c>
      <c r="G63" t="s">
        <v>43</v>
      </c>
      <c r="H63">
        <f t="shared" ref="H63:H73" ca="1" si="10">OFFSET($G$27,0,(ROW()-ROW(H$62)))</f>
        <v>937.08000000000015</v>
      </c>
      <c r="I63">
        <f t="shared" ref="I63:I73" ca="1" si="11">OFFSET($G$56,0,(ROW()-ROW(I$62)))</f>
        <v>0</v>
      </c>
      <c r="K63" t="s">
        <v>50</v>
      </c>
      <c r="L63" t="s">
        <v>43</v>
      </c>
      <c r="M63" s="9">
        <f t="shared" ref="M63:M73" ca="1" si="12">OFFSET($G$23,0,(ROW()-ROW(M$62)))</f>
        <v>966.99436090225754</v>
      </c>
      <c r="N63" s="9">
        <f t="shared" ref="N63:N73" ca="1" si="13">OFFSET($G$52,0,(ROW()-ROW(N$62)))</f>
        <v>0</v>
      </c>
    </row>
    <row r="64" spans="1:18" x14ac:dyDescent="0.25">
      <c r="A64">
        <v>2001</v>
      </c>
      <c r="B64">
        <v>3</v>
      </c>
      <c r="C64">
        <v>792.1</v>
      </c>
      <c r="D64">
        <v>0</v>
      </c>
      <c r="F64" t="s">
        <v>50</v>
      </c>
      <c r="G64" t="s">
        <v>44</v>
      </c>
      <c r="H64">
        <f t="shared" ca="1" si="10"/>
        <v>773.1400000000001</v>
      </c>
      <c r="I64">
        <f t="shared" ca="1" si="11"/>
        <v>0.13999999999999999</v>
      </c>
      <c r="K64" t="s">
        <v>50</v>
      </c>
      <c r="L64" t="s">
        <v>44</v>
      </c>
      <c r="M64" s="9">
        <f t="shared" ca="1" si="12"/>
        <v>777.60477443609034</v>
      </c>
      <c r="N64" s="9">
        <f t="shared" ca="1" si="13"/>
        <v>0.22736842105263122</v>
      </c>
    </row>
    <row r="65" spans="1:14" x14ac:dyDescent="0.25">
      <c r="A65">
        <v>2001</v>
      </c>
      <c r="B65">
        <v>4</v>
      </c>
      <c r="C65">
        <v>434.7</v>
      </c>
      <c r="D65">
        <v>0</v>
      </c>
      <c r="F65" t="s">
        <v>50</v>
      </c>
      <c r="G65" t="s">
        <v>45</v>
      </c>
      <c r="H65">
        <f t="shared" ca="1" si="10"/>
        <v>490.03999999999996</v>
      </c>
      <c r="I65">
        <f t="shared" ca="1" si="11"/>
        <v>0.16</v>
      </c>
      <c r="K65" t="s">
        <v>50</v>
      </c>
      <c r="L65" t="s">
        <v>45</v>
      </c>
      <c r="M65" s="9">
        <f t="shared" ca="1" si="12"/>
        <v>503.86902255639075</v>
      </c>
      <c r="N65" s="9">
        <f t="shared" ca="1" si="13"/>
        <v>0.20451127819548631</v>
      </c>
    </row>
    <row r="66" spans="1:14" x14ac:dyDescent="0.25">
      <c r="A66">
        <v>2001</v>
      </c>
      <c r="B66">
        <v>5</v>
      </c>
      <c r="C66">
        <v>182.19999999999996</v>
      </c>
      <c r="D66">
        <v>0.1</v>
      </c>
      <c r="F66" t="s">
        <v>50</v>
      </c>
      <c r="G66" t="s">
        <v>28</v>
      </c>
      <c r="H66">
        <f t="shared" ca="1" si="10"/>
        <v>249.85999999999999</v>
      </c>
      <c r="I66">
        <f t="shared" ca="1" si="11"/>
        <v>7.95</v>
      </c>
      <c r="K66" t="s">
        <v>50</v>
      </c>
      <c r="L66" t="s">
        <v>28</v>
      </c>
      <c r="M66" s="9">
        <f t="shared" ca="1" si="12"/>
        <v>241.87052631578945</v>
      </c>
      <c r="N66" s="9">
        <f t="shared" ca="1" si="13"/>
        <v>8.0894736842104749</v>
      </c>
    </row>
    <row r="67" spans="1:14" x14ac:dyDescent="0.25">
      <c r="A67">
        <v>2001</v>
      </c>
      <c r="B67">
        <v>6</v>
      </c>
      <c r="C67">
        <v>100.6</v>
      </c>
      <c r="D67">
        <v>31.900000000000002</v>
      </c>
      <c r="F67" t="s">
        <v>50</v>
      </c>
      <c r="G67" t="s">
        <v>36</v>
      </c>
      <c r="H67">
        <f t="shared" ca="1" si="10"/>
        <v>100.25000000000001</v>
      </c>
      <c r="I67">
        <f t="shared" ca="1" si="11"/>
        <v>18.03</v>
      </c>
      <c r="K67" t="s">
        <v>50</v>
      </c>
      <c r="L67" t="s">
        <v>36</v>
      </c>
      <c r="M67" s="9">
        <f t="shared" ca="1" si="12"/>
        <v>106.3040601503759</v>
      </c>
      <c r="N67" s="9">
        <f t="shared" ca="1" si="13"/>
        <v>12.434210526315837</v>
      </c>
    </row>
    <row r="68" spans="1:14" x14ac:dyDescent="0.25">
      <c r="A68">
        <v>2001</v>
      </c>
      <c r="B68">
        <v>7</v>
      </c>
      <c r="C68">
        <v>72.600000000000023</v>
      </c>
      <c r="D68">
        <v>42.4</v>
      </c>
      <c r="F68" t="s">
        <v>50</v>
      </c>
      <c r="G68" t="s">
        <v>37</v>
      </c>
      <c r="H68">
        <f t="shared" ca="1" si="10"/>
        <v>49.4</v>
      </c>
      <c r="I68">
        <f t="shared" ca="1" si="11"/>
        <v>38.42</v>
      </c>
      <c r="K68" t="s">
        <v>50</v>
      </c>
      <c r="L68" t="s">
        <v>37</v>
      </c>
      <c r="M68" s="9">
        <f t="shared" ca="1" si="12"/>
        <v>49.0804887218045</v>
      </c>
      <c r="N68" s="9">
        <f t="shared" ca="1" si="13"/>
        <v>40.853909774436062</v>
      </c>
    </row>
    <row r="69" spans="1:14" x14ac:dyDescent="0.25">
      <c r="A69">
        <v>2001</v>
      </c>
      <c r="B69">
        <v>8</v>
      </c>
      <c r="C69">
        <v>65</v>
      </c>
      <c r="D69">
        <v>59.6</v>
      </c>
      <c r="F69" t="s">
        <v>50</v>
      </c>
      <c r="G69" t="s">
        <v>38</v>
      </c>
      <c r="H69">
        <f t="shared" ca="1" si="10"/>
        <v>76.259999999999991</v>
      </c>
      <c r="I69">
        <f t="shared" ca="1" si="11"/>
        <v>24.46</v>
      </c>
      <c r="K69" t="s">
        <v>50</v>
      </c>
      <c r="L69" t="s">
        <v>38</v>
      </c>
      <c r="M69" s="9">
        <f t="shared" ca="1" si="12"/>
        <v>67.623684210526562</v>
      </c>
      <c r="N69" s="9">
        <f t="shared" ca="1" si="13"/>
        <v>25.496691729323288</v>
      </c>
    </row>
    <row r="70" spans="1:14" x14ac:dyDescent="0.25">
      <c r="A70">
        <v>2001</v>
      </c>
      <c r="B70">
        <v>9</v>
      </c>
      <c r="C70">
        <v>203.50000000000003</v>
      </c>
      <c r="D70">
        <v>10.6</v>
      </c>
      <c r="F70" t="s">
        <v>50</v>
      </c>
      <c r="G70" t="s">
        <v>46</v>
      </c>
      <c r="H70">
        <f t="shared" ca="1" si="10"/>
        <v>191.69000000000003</v>
      </c>
      <c r="I70">
        <f t="shared" ca="1" si="11"/>
        <v>6.8900000000000006</v>
      </c>
      <c r="K70" t="s">
        <v>50</v>
      </c>
      <c r="L70" t="s">
        <v>46</v>
      </c>
      <c r="M70" s="9">
        <f t="shared" ca="1" si="12"/>
        <v>184.45466165413529</v>
      </c>
      <c r="N70" s="9">
        <f t="shared" ca="1" si="13"/>
        <v>8.5897744360902379</v>
      </c>
    </row>
    <row r="71" spans="1:14" x14ac:dyDescent="0.25">
      <c r="A71">
        <v>2001</v>
      </c>
      <c r="B71">
        <v>10</v>
      </c>
      <c r="C71">
        <v>409.49999999999994</v>
      </c>
      <c r="D71">
        <v>0</v>
      </c>
      <c r="F71" t="s">
        <v>50</v>
      </c>
      <c r="G71" t="s">
        <v>47</v>
      </c>
      <c r="H71">
        <f t="shared" ca="1" si="10"/>
        <v>404.82</v>
      </c>
      <c r="I71">
        <f t="shared" ca="1" si="11"/>
        <v>0.67999999999999994</v>
      </c>
      <c r="K71" t="s">
        <v>50</v>
      </c>
      <c r="L71" t="s">
        <v>47</v>
      </c>
      <c r="M71" s="9">
        <f t="shared" ca="1" si="12"/>
        <v>400.70819548872214</v>
      </c>
      <c r="N71" s="9">
        <f t="shared" ca="1" si="13"/>
        <v>0.89075187969923775</v>
      </c>
    </row>
    <row r="72" spans="1:14" x14ac:dyDescent="0.25">
      <c r="A72">
        <v>2001</v>
      </c>
      <c r="B72">
        <v>11</v>
      </c>
      <c r="C72">
        <v>527.09999999999991</v>
      </c>
      <c r="D72">
        <v>0</v>
      </c>
      <c r="F72" t="s">
        <v>50</v>
      </c>
      <c r="G72" t="s">
        <v>48</v>
      </c>
      <c r="H72">
        <f t="shared" ca="1" si="10"/>
        <v>606.39999999999986</v>
      </c>
      <c r="I72">
        <f t="shared" ca="1" si="11"/>
        <v>0</v>
      </c>
      <c r="K72" t="s">
        <v>50</v>
      </c>
      <c r="L72" t="s">
        <v>48</v>
      </c>
      <c r="M72" s="9">
        <f t="shared" ca="1" si="12"/>
        <v>600.09541353383429</v>
      </c>
      <c r="N72" s="9">
        <f t="shared" ca="1" si="13"/>
        <v>0</v>
      </c>
    </row>
    <row r="73" spans="1:14" x14ac:dyDescent="0.25">
      <c r="A73">
        <v>2001</v>
      </c>
      <c r="B73">
        <v>12</v>
      </c>
      <c r="C73">
        <v>757.80000000000007</v>
      </c>
      <c r="D73">
        <v>0</v>
      </c>
      <c r="F73" t="s">
        <v>50</v>
      </c>
      <c r="G73" t="s">
        <v>49</v>
      </c>
      <c r="H73">
        <f t="shared" ca="1" si="10"/>
        <v>897.8599999999999</v>
      </c>
      <c r="I73">
        <f t="shared" ca="1" si="11"/>
        <v>0</v>
      </c>
      <c r="K73" t="s">
        <v>50</v>
      </c>
      <c r="L73" t="s">
        <v>49</v>
      </c>
      <c r="M73" s="9">
        <f t="shared" ca="1" si="12"/>
        <v>901.91548872180442</v>
      </c>
      <c r="N73" s="9">
        <f t="shared" ca="1" si="13"/>
        <v>0</v>
      </c>
    </row>
    <row r="74" spans="1:14" x14ac:dyDescent="0.25">
      <c r="A74">
        <v>2002</v>
      </c>
      <c r="B74">
        <v>1</v>
      </c>
      <c r="C74">
        <v>980.20000000000016</v>
      </c>
      <c r="D74">
        <v>0</v>
      </c>
    </row>
    <row r="75" spans="1:14" x14ac:dyDescent="0.25">
      <c r="A75">
        <v>2002</v>
      </c>
      <c r="B75">
        <v>2</v>
      </c>
      <c r="C75">
        <v>876.70000000000016</v>
      </c>
      <c r="D75">
        <v>0</v>
      </c>
    </row>
    <row r="76" spans="1:14" x14ac:dyDescent="0.25">
      <c r="A76">
        <v>2002</v>
      </c>
      <c r="B76">
        <v>3</v>
      </c>
      <c r="C76">
        <v>882.10000000000014</v>
      </c>
      <c r="D76">
        <v>0</v>
      </c>
    </row>
    <row r="77" spans="1:14" x14ac:dyDescent="0.25">
      <c r="A77">
        <v>2002</v>
      </c>
      <c r="B77">
        <v>4</v>
      </c>
      <c r="C77">
        <v>508.40000000000009</v>
      </c>
      <c r="D77">
        <v>0</v>
      </c>
    </row>
    <row r="78" spans="1:14" x14ac:dyDescent="0.25">
      <c r="A78">
        <v>2002</v>
      </c>
      <c r="B78">
        <v>5</v>
      </c>
      <c r="C78">
        <v>337.59999999999997</v>
      </c>
      <c r="D78">
        <v>0.7</v>
      </c>
    </row>
    <row r="79" spans="1:14" x14ac:dyDescent="0.25">
      <c r="A79">
        <v>2002</v>
      </c>
      <c r="B79">
        <v>6</v>
      </c>
      <c r="C79">
        <v>120.90000000000002</v>
      </c>
      <c r="D79">
        <v>19.5</v>
      </c>
    </row>
    <row r="80" spans="1:14" x14ac:dyDescent="0.25">
      <c r="A80">
        <v>2002</v>
      </c>
      <c r="B80">
        <v>7</v>
      </c>
      <c r="C80">
        <v>39.099999999999994</v>
      </c>
      <c r="D80">
        <v>69.3</v>
      </c>
    </row>
    <row r="81" spans="1:4" x14ac:dyDescent="0.25">
      <c r="A81">
        <v>2002</v>
      </c>
      <c r="B81">
        <v>8</v>
      </c>
      <c r="C81">
        <v>61.599999999999987</v>
      </c>
      <c r="D81">
        <v>29.9</v>
      </c>
    </row>
    <row r="82" spans="1:4" x14ac:dyDescent="0.25">
      <c r="A82">
        <v>2002</v>
      </c>
      <c r="B82">
        <v>9</v>
      </c>
      <c r="C82">
        <v>154.69999999999999</v>
      </c>
      <c r="D82">
        <v>28</v>
      </c>
    </row>
    <row r="83" spans="1:4" x14ac:dyDescent="0.25">
      <c r="A83">
        <v>2002</v>
      </c>
      <c r="B83">
        <v>10</v>
      </c>
      <c r="C83">
        <v>514.30000000000007</v>
      </c>
      <c r="D83">
        <v>0.2</v>
      </c>
    </row>
    <row r="84" spans="1:4" x14ac:dyDescent="0.25">
      <c r="A84">
        <v>2002</v>
      </c>
      <c r="B84">
        <v>11</v>
      </c>
      <c r="C84">
        <v>747</v>
      </c>
      <c r="D84">
        <v>0</v>
      </c>
    </row>
    <row r="85" spans="1:4" x14ac:dyDescent="0.25">
      <c r="A85">
        <v>2002</v>
      </c>
      <c r="B85">
        <v>12</v>
      </c>
      <c r="C85">
        <v>846.29999999999984</v>
      </c>
      <c r="D85">
        <v>0</v>
      </c>
    </row>
    <row r="86" spans="1:4" x14ac:dyDescent="0.25">
      <c r="A86">
        <v>2003</v>
      </c>
      <c r="B86">
        <v>1</v>
      </c>
      <c r="C86">
        <v>1129.7</v>
      </c>
      <c r="D86">
        <v>0</v>
      </c>
    </row>
    <row r="87" spans="1:4" x14ac:dyDescent="0.25">
      <c r="A87">
        <v>2003</v>
      </c>
      <c r="B87">
        <v>2</v>
      </c>
      <c r="C87">
        <v>1025.2999999999997</v>
      </c>
      <c r="D87">
        <v>0</v>
      </c>
    </row>
    <row r="88" spans="1:4" x14ac:dyDescent="0.25">
      <c r="A88">
        <v>2003</v>
      </c>
      <c r="B88">
        <v>3</v>
      </c>
      <c r="C88">
        <v>853.50000000000023</v>
      </c>
      <c r="D88">
        <v>0</v>
      </c>
    </row>
    <row r="89" spans="1:4" x14ac:dyDescent="0.25">
      <c r="A89">
        <v>2003</v>
      </c>
      <c r="B89">
        <v>4</v>
      </c>
      <c r="C89">
        <v>599.5</v>
      </c>
      <c r="D89">
        <v>0</v>
      </c>
    </row>
    <row r="90" spans="1:4" x14ac:dyDescent="0.25">
      <c r="A90">
        <v>2003</v>
      </c>
      <c r="B90">
        <v>5</v>
      </c>
      <c r="C90">
        <v>236.89999999999995</v>
      </c>
      <c r="D90">
        <v>2.2999999999999998</v>
      </c>
    </row>
    <row r="91" spans="1:4" x14ac:dyDescent="0.25">
      <c r="A91">
        <v>2003</v>
      </c>
      <c r="B91">
        <v>6</v>
      </c>
      <c r="C91">
        <v>105.09999999999997</v>
      </c>
      <c r="D91">
        <v>22.2</v>
      </c>
    </row>
    <row r="92" spans="1:4" x14ac:dyDescent="0.25">
      <c r="A92">
        <v>2003</v>
      </c>
      <c r="B92">
        <v>7</v>
      </c>
      <c r="C92">
        <v>54.850000000000009</v>
      </c>
      <c r="D92">
        <v>14.099999999999998</v>
      </c>
    </row>
    <row r="93" spans="1:4" x14ac:dyDescent="0.25">
      <c r="A93">
        <v>2003</v>
      </c>
      <c r="B93">
        <v>8</v>
      </c>
      <c r="C93">
        <v>61.599999999999994</v>
      </c>
      <c r="D93">
        <v>46.3</v>
      </c>
    </row>
    <row r="94" spans="1:4" x14ac:dyDescent="0.25">
      <c r="A94">
        <v>2003</v>
      </c>
      <c r="B94">
        <v>9</v>
      </c>
      <c r="C94">
        <v>179.1</v>
      </c>
      <c r="D94">
        <v>10.700000000000001</v>
      </c>
    </row>
    <row r="95" spans="1:4" x14ac:dyDescent="0.25">
      <c r="A95">
        <v>2003</v>
      </c>
      <c r="B95">
        <v>10</v>
      </c>
      <c r="C95">
        <v>432.39999999999992</v>
      </c>
      <c r="D95">
        <v>0</v>
      </c>
    </row>
    <row r="96" spans="1:4" x14ac:dyDescent="0.25">
      <c r="A96">
        <v>2003</v>
      </c>
      <c r="B96">
        <v>11</v>
      </c>
      <c r="C96">
        <v>598</v>
      </c>
      <c r="D96">
        <v>0</v>
      </c>
    </row>
    <row r="97" spans="1:4" x14ac:dyDescent="0.25">
      <c r="A97">
        <v>2003</v>
      </c>
      <c r="B97">
        <v>12</v>
      </c>
      <c r="C97">
        <v>850.89999999999986</v>
      </c>
      <c r="D97">
        <v>0</v>
      </c>
    </row>
    <row r="98" spans="1:4" x14ac:dyDescent="0.25">
      <c r="A98">
        <v>2004</v>
      </c>
      <c r="B98">
        <v>1</v>
      </c>
      <c r="C98">
        <v>1270.3999999999999</v>
      </c>
      <c r="D98">
        <v>0</v>
      </c>
    </row>
    <row r="99" spans="1:4" x14ac:dyDescent="0.25">
      <c r="A99">
        <v>2004</v>
      </c>
      <c r="B99">
        <v>2</v>
      </c>
      <c r="C99">
        <v>860.69999999999993</v>
      </c>
      <c r="D99">
        <v>0</v>
      </c>
    </row>
    <row r="100" spans="1:4" x14ac:dyDescent="0.25">
      <c r="A100">
        <v>2004</v>
      </c>
      <c r="B100">
        <v>3</v>
      </c>
      <c r="C100">
        <v>753.1</v>
      </c>
      <c r="D100">
        <v>0</v>
      </c>
    </row>
    <row r="101" spans="1:4" x14ac:dyDescent="0.25">
      <c r="A101">
        <v>2004</v>
      </c>
      <c r="B101">
        <v>4</v>
      </c>
      <c r="C101">
        <v>546.69999999999993</v>
      </c>
      <c r="D101">
        <v>0</v>
      </c>
    </row>
    <row r="102" spans="1:4" x14ac:dyDescent="0.25">
      <c r="A102">
        <v>2004</v>
      </c>
      <c r="B102">
        <v>5</v>
      </c>
      <c r="C102">
        <v>327.2000000000001</v>
      </c>
      <c r="D102">
        <v>0</v>
      </c>
    </row>
    <row r="103" spans="1:4" x14ac:dyDescent="0.25">
      <c r="A103">
        <v>2004</v>
      </c>
      <c r="B103">
        <v>6</v>
      </c>
      <c r="C103">
        <v>153</v>
      </c>
      <c r="D103">
        <v>5.6</v>
      </c>
    </row>
    <row r="104" spans="1:4" x14ac:dyDescent="0.25">
      <c r="A104">
        <v>2004</v>
      </c>
      <c r="B104">
        <v>7</v>
      </c>
      <c r="C104">
        <v>70.5</v>
      </c>
      <c r="D104">
        <v>27.599999999999998</v>
      </c>
    </row>
    <row r="105" spans="1:4" x14ac:dyDescent="0.25">
      <c r="A105">
        <v>2004</v>
      </c>
      <c r="B105">
        <v>8</v>
      </c>
      <c r="C105">
        <v>131.9</v>
      </c>
      <c r="D105">
        <v>6.6999999999999993</v>
      </c>
    </row>
    <row r="106" spans="1:4" x14ac:dyDescent="0.25">
      <c r="A106">
        <v>2004</v>
      </c>
      <c r="B106">
        <v>9</v>
      </c>
      <c r="C106">
        <v>138.79999999999995</v>
      </c>
      <c r="D106">
        <v>16.2</v>
      </c>
    </row>
    <row r="107" spans="1:4" x14ac:dyDescent="0.25">
      <c r="A107">
        <v>2004</v>
      </c>
      <c r="B107">
        <v>10</v>
      </c>
      <c r="C107">
        <v>383.59999999999997</v>
      </c>
      <c r="D107">
        <v>0</v>
      </c>
    </row>
    <row r="108" spans="1:4" x14ac:dyDescent="0.25">
      <c r="A108">
        <v>2004</v>
      </c>
      <c r="B108">
        <v>11</v>
      </c>
      <c r="C108">
        <v>582.59999999999991</v>
      </c>
      <c r="D108">
        <v>0</v>
      </c>
    </row>
    <row r="109" spans="1:4" x14ac:dyDescent="0.25">
      <c r="A109">
        <v>2004</v>
      </c>
      <c r="B109">
        <v>12</v>
      </c>
      <c r="C109">
        <v>1040</v>
      </c>
      <c r="D109">
        <v>0</v>
      </c>
    </row>
    <row r="110" spans="1:4" x14ac:dyDescent="0.25">
      <c r="A110">
        <v>2005</v>
      </c>
      <c r="B110">
        <v>1</v>
      </c>
      <c r="C110">
        <v>1138.0999999999999</v>
      </c>
      <c r="D110">
        <v>0</v>
      </c>
    </row>
    <row r="111" spans="1:4" x14ac:dyDescent="0.25">
      <c r="A111">
        <v>2005</v>
      </c>
      <c r="B111">
        <v>2</v>
      </c>
      <c r="C111">
        <v>826.7</v>
      </c>
      <c r="D111">
        <v>0</v>
      </c>
    </row>
    <row r="112" spans="1:4" x14ac:dyDescent="0.25">
      <c r="A112">
        <v>2005</v>
      </c>
      <c r="B112">
        <v>3</v>
      </c>
      <c r="C112">
        <v>836.49999999999977</v>
      </c>
      <c r="D112">
        <v>0</v>
      </c>
    </row>
    <row r="113" spans="1:4" x14ac:dyDescent="0.25">
      <c r="A113">
        <v>2005</v>
      </c>
      <c r="B113">
        <v>4</v>
      </c>
      <c r="C113">
        <v>413.4</v>
      </c>
      <c r="D113">
        <v>0</v>
      </c>
    </row>
    <row r="114" spans="1:4" x14ac:dyDescent="0.25">
      <c r="A114">
        <v>2005</v>
      </c>
      <c r="B114">
        <v>5</v>
      </c>
      <c r="C114">
        <v>255.9</v>
      </c>
      <c r="D114">
        <v>0</v>
      </c>
    </row>
    <row r="115" spans="1:4" x14ac:dyDescent="0.25">
      <c r="A115">
        <v>2005</v>
      </c>
      <c r="B115">
        <v>6</v>
      </c>
      <c r="C115">
        <v>42.4</v>
      </c>
      <c r="D115">
        <v>58.100000000000009</v>
      </c>
    </row>
    <row r="116" spans="1:4" x14ac:dyDescent="0.25">
      <c r="A116">
        <v>2005</v>
      </c>
      <c r="B116">
        <v>7</v>
      </c>
      <c r="C116">
        <v>47.3</v>
      </c>
      <c r="D116">
        <v>72.900000000000006</v>
      </c>
    </row>
    <row r="117" spans="1:4" x14ac:dyDescent="0.25">
      <c r="A117">
        <v>2005</v>
      </c>
      <c r="B117">
        <v>8</v>
      </c>
      <c r="C117">
        <v>48.6</v>
      </c>
      <c r="D117">
        <v>40.5</v>
      </c>
    </row>
    <row r="118" spans="1:4" x14ac:dyDescent="0.25">
      <c r="A118">
        <v>2005</v>
      </c>
      <c r="B118">
        <v>9</v>
      </c>
      <c r="C118">
        <v>157.50000000000003</v>
      </c>
      <c r="D118">
        <v>19.400000000000002</v>
      </c>
    </row>
    <row r="119" spans="1:4" x14ac:dyDescent="0.25">
      <c r="A119">
        <v>2005</v>
      </c>
      <c r="B119">
        <v>10</v>
      </c>
      <c r="C119">
        <v>359.9</v>
      </c>
      <c r="D119">
        <v>1.2</v>
      </c>
    </row>
    <row r="120" spans="1:4" x14ac:dyDescent="0.25">
      <c r="A120">
        <v>2005</v>
      </c>
      <c r="B120">
        <v>11</v>
      </c>
      <c r="C120">
        <v>650.29999999999995</v>
      </c>
      <c r="D120">
        <v>0</v>
      </c>
    </row>
    <row r="121" spans="1:4" x14ac:dyDescent="0.25">
      <c r="A121">
        <v>2005</v>
      </c>
      <c r="B121">
        <v>12</v>
      </c>
      <c r="C121">
        <v>934.70000000000016</v>
      </c>
      <c r="D121">
        <v>0</v>
      </c>
    </row>
    <row r="122" spans="1:4" x14ac:dyDescent="0.25">
      <c r="A122">
        <v>2006</v>
      </c>
      <c r="B122">
        <v>1</v>
      </c>
      <c r="C122">
        <v>885.70000000000016</v>
      </c>
      <c r="D122">
        <v>0</v>
      </c>
    </row>
    <row r="123" spans="1:4" x14ac:dyDescent="0.25">
      <c r="A123">
        <v>2006</v>
      </c>
      <c r="B123">
        <v>2</v>
      </c>
      <c r="C123">
        <v>914.40000000000009</v>
      </c>
      <c r="D123">
        <v>0</v>
      </c>
    </row>
    <row r="124" spans="1:4" x14ac:dyDescent="0.25">
      <c r="A124">
        <v>2006</v>
      </c>
      <c r="B124">
        <v>3</v>
      </c>
      <c r="C124">
        <v>689.3</v>
      </c>
      <c r="D124">
        <v>0</v>
      </c>
    </row>
    <row r="125" spans="1:4" x14ac:dyDescent="0.25">
      <c r="A125">
        <v>2006</v>
      </c>
      <c r="B125">
        <v>4</v>
      </c>
      <c r="C125">
        <v>415.30000000000013</v>
      </c>
      <c r="D125">
        <v>0</v>
      </c>
    </row>
    <row r="126" spans="1:4" x14ac:dyDescent="0.25">
      <c r="A126">
        <v>2006</v>
      </c>
      <c r="B126">
        <v>5</v>
      </c>
      <c r="C126">
        <v>185.19999999999996</v>
      </c>
      <c r="D126">
        <v>14.7</v>
      </c>
    </row>
    <row r="127" spans="1:4" x14ac:dyDescent="0.25">
      <c r="A127">
        <v>2006</v>
      </c>
      <c r="B127">
        <v>6</v>
      </c>
      <c r="C127">
        <v>89.899999999999991</v>
      </c>
      <c r="D127">
        <v>16.899999999999999</v>
      </c>
    </row>
    <row r="128" spans="1:4" x14ac:dyDescent="0.25">
      <c r="A128">
        <v>2006</v>
      </c>
      <c r="B128">
        <v>7</v>
      </c>
      <c r="C128">
        <v>41</v>
      </c>
      <c r="D128">
        <v>55.6</v>
      </c>
    </row>
    <row r="129" spans="1:4" x14ac:dyDescent="0.25">
      <c r="A129">
        <v>2006</v>
      </c>
      <c r="B129">
        <v>8</v>
      </c>
      <c r="C129">
        <v>105.1</v>
      </c>
      <c r="D129">
        <v>14.6</v>
      </c>
    </row>
    <row r="130" spans="1:4" x14ac:dyDescent="0.25">
      <c r="A130">
        <v>2006</v>
      </c>
      <c r="B130">
        <v>9</v>
      </c>
      <c r="C130">
        <v>231.50000000000011</v>
      </c>
      <c r="D130">
        <v>0</v>
      </c>
    </row>
    <row r="131" spans="1:4" x14ac:dyDescent="0.25">
      <c r="A131">
        <v>2006</v>
      </c>
      <c r="B131">
        <v>10</v>
      </c>
      <c r="C131">
        <v>431</v>
      </c>
      <c r="D131">
        <v>0</v>
      </c>
    </row>
    <row r="132" spans="1:4" x14ac:dyDescent="0.25">
      <c r="A132">
        <v>2006</v>
      </c>
      <c r="B132">
        <v>11</v>
      </c>
      <c r="C132">
        <v>572.30000000000007</v>
      </c>
      <c r="D132">
        <v>0</v>
      </c>
    </row>
    <row r="133" spans="1:4" x14ac:dyDescent="0.25">
      <c r="A133">
        <v>2006</v>
      </c>
      <c r="B133">
        <v>12</v>
      </c>
      <c r="C133">
        <v>759.29999999999973</v>
      </c>
      <c r="D133">
        <v>0</v>
      </c>
    </row>
    <row r="134" spans="1:4" x14ac:dyDescent="0.25">
      <c r="A134">
        <v>2007</v>
      </c>
      <c r="B134">
        <v>1</v>
      </c>
      <c r="C134">
        <v>980.2</v>
      </c>
      <c r="D134">
        <v>0</v>
      </c>
    </row>
    <row r="135" spans="1:4" x14ac:dyDescent="0.25">
      <c r="A135">
        <v>2007</v>
      </c>
      <c r="B135">
        <v>2</v>
      </c>
      <c r="C135">
        <v>1024.5</v>
      </c>
      <c r="D135">
        <v>0</v>
      </c>
    </row>
    <row r="136" spans="1:4" x14ac:dyDescent="0.25">
      <c r="A136">
        <v>2007</v>
      </c>
      <c r="B136">
        <v>3</v>
      </c>
      <c r="C136">
        <v>756.9</v>
      </c>
      <c r="D136">
        <v>0</v>
      </c>
    </row>
    <row r="137" spans="1:4" x14ac:dyDescent="0.25">
      <c r="A137">
        <v>2007</v>
      </c>
      <c r="B137">
        <v>4</v>
      </c>
      <c r="C137">
        <v>491.3</v>
      </c>
      <c r="D137">
        <v>0</v>
      </c>
    </row>
    <row r="138" spans="1:4" x14ac:dyDescent="0.25">
      <c r="A138">
        <v>2007</v>
      </c>
      <c r="B138">
        <v>5</v>
      </c>
      <c r="C138">
        <v>220.2</v>
      </c>
      <c r="D138">
        <v>12.9</v>
      </c>
    </row>
    <row r="139" spans="1:4" x14ac:dyDescent="0.25">
      <c r="A139">
        <v>2007</v>
      </c>
      <c r="B139">
        <v>6</v>
      </c>
      <c r="C139">
        <v>93.8</v>
      </c>
      <c r="D139">
        <v>37.200000000000003</v>
      </c>
    </row>
    <row r="140" spans="1:4" x14ac:dyDescent="0.25">
      <c r="A140">
        <v>2007</v>
      </c>
      <c r="B140">
        <v>7</v>
      </c>
      <c r="C140">
        <v>51.4</v>
      </c>
      <c r="D140">
        <v>30.8</v>
      </c>
    </row>
    <row r="141" spans="1:4" x14ac:dyDescent="0.25">
      <c r="A141">
        <v>2007</v>
      </c>
      <c r="B141">
        <v>8</v>
      </c>
      <c r="C141">
        <v>83.4</v>
      </c>
      <c r="D141">
        <v>27.1</v>
      </c>
    </row>
    <row r="142" spans="1:4" x14ac:dyDescent="0.25">
      <c r="A142">
        <v>2007</v>
      </c>
      <c r="B142">
        <v>9</v>
      </c>
      <c r="C142">
        <v>175</v>
      </c>
      <c r="D142">
        <v>12.8</v>
      </c>
    </row>
    <row r="143" spans="1:4" x14ac:dyDescent="0.25">
      <c r="A143">
        <v>2007</v>
      </c>
      <c r="B143">
        <v>10</v>
      </c>
      <c r="C143">
        <v>331.1</v>
      </c>
      <c r="D143">
        <v>0.2</v>
      </c>
    </row>
    <row r="144" spans="1:4" x14ac:dyDescent="0.25">
      <c r="A144">
        <v>2007</v>
      </c>
      <c r="B144">
        <v>11</v>
      </c>
      <c r="C144">
        <v>670.3</v>
      </c>
      <c r="D144">
        <v>0</v>
      </c>
    </row>
    <row r="145" spans="1:4" x14ac:dyDescent="0.25">
      <c r="A145">
        <v>2007</v>
      </c>
      <c r="B145">
        <v>12</v>
      </c>
      <c r="C145">
        <v>936.7</v>
      </c>
      <c r="D145">
        <v>0</v>
      </c>
    </row>
    <row r="146" spans="1:4" x14ac:dyDescent="0.25">
      <c r="A146">
        <v>2008</v>
      </c>
      <c r="B146">
        <v>1</v>
      </c>
      <c r="C146">
        <v>949.6</v>
      </c>
      <c r="D146">
        <v>0</v>
      </c>
    </row>
    <row r="147" spans="1:4" x14ac:dyDescent="0.25">
      <c r="A147">
        <v>2008</v>
      </c>
      <c r="B147">
        <v>2</v>
      </c>
      <c r="C147">
        <v>951.2</v>
      </c>
      <c r="D147">
        <v>0</v>
      </c>
    </row>
    <row r="148" spans="1:4" x14ac:dyDescent="0.25">
      <c r="A148">
        <v>2008</v>
      </c>
      <c r="B148">
        <v>3</v>
      </c>
      <c r="C148">
        <v>881.6</v>
      </c>
      <c r="D148">
        <v>0</v>
      </c>
    </row>
    <row r="149" spans="1:4" x14ac:dyDescent="0.25">
      <c r="A149">
        <v>2008</v>
      </c>
      <c r="B149">
        <v>4</v>
      </c>
      <c r="C149">
        <v>431.2</v>
      </c>
      <c r="D149">
        <v>0</v>
      </c>
    </row>
    <row r="150" spans="1:4" x14ac:dyDescent="0.25">
      <c r="A150">
        <v>2008</v>
      </c>
      <c r="B150">
        <v>5</v>
      </c>
      <c r="C150">
        <v>322.10000000000002</v>
      </c>
      <c r="D150">
        <v>0</v>
      </c>
    </row>
    <row r="151" spans="1:4" x14ac:dyDescent="0.25">
      <c r="A151">
        <v>2008</v>
      </c>
      <c r="B151">
        <v>6</v>
      </c>
      <c r="C151">
        <v>85.4</v>
      </c>
      <c r="D151">
        <v>13.5</v>
      </c>
    </row>
    <row r="152" spans="1:4" x14ac:dyDescent="0.25">
      <c r="A152">
        <v>2008</v>
      </c>
      <c r="B152">
        <v>7</v>
      </c>
      <c r="C152">
        <v>40.9</v>
      </c>
      <c r="D152">
        <v>13.2</v>
      </c>
    </row>
    <row r="153" spans="1:4" x14ac:dyDescent="0.25">
      <c r="A153">
        <v>2008</v>
      </c>
      <c r="B153">
        <v>8</v>
      </c>
      <c r="C153">
        <v>59</v>
      </c>
      <c r="D153">
        <v>9.4</v>
      </c>
    </row>
    <row r="154" spans="1:4" x14ac:dyDescent="0.25">
      <c r="A154">
        <v>2008</v>
      </c>
      <c r="B154">
        <v>9</v>
      </c>
      <c r="C154">
        <v>201.3</v>
      </c>
      <c r="D154">
        <v>8.4</v>
      </c>
    </row>
    <row r="155" spans="1:4" x14ac:dyDescent="0.25">
      <c r="A155">
        <v>2008</v>
      </c>
      <c r="B155">
        <v>10</v>
      </c>
      <c r="C155">
        <v>404.9</v>
      </c>
      <c r="D155">
        <v>2.5</v>
      </c>
    </row>
    <row r="156" spans="1:4" x14ac:dyDescent="0.25">
      <c r="A156">
        <v>2008</v>
      </c>
      <c r="B156">
        <v>11</v>
      </c>
      <c r="C156">
        <v>600.1</v>
      </c>
      <c r="D156">
        <v>0</v>
      </c>
    </row>
    <row r="157" spans="1:4" x14ac:dyDescent="0.25">
      <c r="A157">
        <v>2008</v>
      </c>
      <c r="B157">
        <v>12</v>
      </c>
      <c r="C157">
        <v>1041.0999999999999</v>
      </c>
      <c r="D157">
        <v>0</v>
      </c>
    </row>
    <row r="158" spans="1:4" x14ac:dyDescent="0.25">
      <c r="A158">
        <v>2009</v>
      </c>
      <c r="B158">
        <v>1</v>
      </c>
      <c r="C158">
        <v>1165.0999999999999</v>
      </c>
      <c r="D158">
        <v>0</v>
      </c>
    </row>
    <row r="159" spans="1:4" x14ac:dyDescent="0.25">
      <c r="A159">
        <v>2009</v>
      </c>
      <c r="B159">
        <v>2</v>
      </c>
      <c r="C159">
        <v>891.4</v>
      </c>
      <c r="D159">
        <v>0</v>
      </c>
    </row>
    <row r="160" spans="1:4" x14ac:dyDescent="0.25">
      <c r="A160">
        <v>2009</v>
      </c>
      <c r="B160">
        <v>3</v>
      </c>
      <c r="C160">
        <v>782.4</v>
      </c>
      <c r="D160">
        <v>0</v>
      </c>
    </row>
    <row r="161" spans="1:4" x14ac:dyDescent="0.25">
      <c r="A161">
        <v>2009</v>
      </c>
      <c r="B161">
        <v>4</v>
      </c>
      <c r="C161">
        <v>509.7</v>
      </c>
      <c r="D161">
        <v>0</v>
      </c>
    </row>
    <row r="162" spans="1:4" x14ac:dyDescent="0.25">
      <c r="A162">
        <v>2009</v>
      </c>
      <c r="B162">
        <v>5</v>
      </c>
      <c r="C162">
        <v>326.10000000000002</v>
      </c>
      <c r="D162">
        <v>0</v>
      </c>
    </row>
    <row r="163" spans="1:4" x14ac:dyDescent="0.25">
      <c r="A163">
        <v>2009</v>
      </c>
      <c r="B163">
        <v>6</v>
      </c>
      <c r="C163">
        <v>117.6</v>
      </c>
      <c r="D163">
        <v>29.4</v>
      </c>
    </row>
    <row r="164" spans="1:4" x14ac:dyDescent="0.25">
      <c r="A164">
        <v>2009</v>
      </c>
      <c r="B164">
        <v>7</v>
      </c>
      <c r="C164">
        <v>74</v>
      </c>
      <c r="D164">
        <v>6.4</v>
      </c>
    </row>
    <row r="165" spans="1:4" x14ac:dyDescent="0.25">
      <c r="A165">
        <v>2009</v>
      </c>
      <c r="B165">
        <v>8</v>
      </c>
      <c r="C165">
        <v>107.7</v>
      </c>
      <c r="D165">
        <v>23.9</v>
      </c>
    </row>
    <row r="166" spans="1:4" x14ac:dyDescent="0.25">
      <c r="A166">
        <v>2009</v>
      </c>
      <c r="B166">
        <v>9</v>
      </c>
      <c r="C166">
        <v>145.5</v>
      </c>
      <c r="D166">
        <v>5.4</v>
      </c>
    </row>
    <row r="167" spans="1:4" x14ac:dyDescent="0.25">
      <c r="A167">
        <v>2009</v>
      </c>
      <c r="B167">
        <v>10</v>
      </c>
      <c r="C167">
        <v>466.8</v>
      </c>
      <c r="D167">
        <v>0</v>
      </c>
    </row>
    <row r="168" spans="1:4" x14ac:dyDescent="0.25">
      <c r="A168">
        <v>2009</v>
      </c>
      <c r="B168">
        <v>11</v>
      </c>
      <c r="C168">
        <v>486.2</v>
      </c>
      <c r="D168">
        <v>0</v>
      </c>
    </row>
    <row r="169" spans="1:4" x14ac:dyDescent="0.25">
      <c r="A169">
        <v>2009</v>
      </c>
      <c r="B169">
        <v>12</v>
      </c>
      <c r="C169">
        <v>918.1</v>
      </c>
      <c r="D169">
        <v>0</v>
      </c>
    </row>
    <row r="170" spans="1:4" x14ac:dyDescent="0.25">
      <c r="A170">
        <v>2010</v>
      </c>
      <c r="B170">
        <v>1</v>
      </c>
      <c r="C170">
        <v>963.1</v>
      </c>
      <c r="D170">
        <v>0</v>
      </c>
    </row>
    <row r="171" spans="1:4" x14ac:dyDescent="0.25">
      <c r="A171">
        <v>2010</v>
      </c>
      <c r="B171">
        <v>2</v>
      </c>
      <c r="C171">
        <v>831.8</v>
      </c>
      <c r="D171">
        <v>0</v>
      </c>
    </row>
    <row r="172" spans="1:4" x14ac:dyDescent="0.25">
      <c r="A172">
        <v>2010</v>
      </c>
      <c r="B172">
        <v>3</v>
      </c>
      <c r="C172">
        <v>571.79999999999995</v>
      </c>
      <c r="D172">
        <v>0</v>
      </c>
    </row>
    <row r="173" spans="1:4" x14ac:dyDescent="0.25">
      <c r="A173">
        <v>2010</v>
      </c>
      <c r="B173">
        <v>4</v>
      </c>
      <c r="C173">
        <v>375.9</v>
      </c>
      <c r="D173">
        <v>1.6</v>
      </c>
    </row>
    <row r="174" spans="1:4" x14ac:dyDescent="0.25">
      <c r="A174">
        <v>2010</v>
      </c>
      <c r="B174">
        <v>5</v>
      </c>
      <c r="C174">
        <v>191.9</v>
      </c>
      <c r="D174">
        <v>30.5</v>
      </c>
    </row>
    <row r="175" spans="1:4" x14ac:dyDescent="0.25">
      <c r="A175">
        <v>2010</v>
      </c>
      <c r="B175">
        <v>6</v>
      </c>
      <c r="C175">
        <v>123.2</v>
      </c>
      <c r="D175">
        <v>2.5</v>
      </c>
    </row>
    <row r="176" spans="1:4" x14ac:dyDescent="0.25">
      <c r="A176">
        <v>2010</v>
      </c>
      <c r="B176">
        <v>7</v>
      </c>
      <c r="C176">
        <v>19</v>
      </c>
      <c r="D176">
        <v>54.6</v>
      </c>
    </row>
    <row r="177" spans="1:4" x14ac:dyDescent="0.25">
      <c r="A177">
        <v>2010</v>
      </c>
      <c r="B177">
        <v>8</v>
      </c>
      <c r="C177">
        <v>50.1</v>
      </c>
      <c r="D177">
        <v>60.3</v>
      </c>
    </row>
    <row r="178" spans="1:4" x14ac:dyDescent="0.25">
      <c r="A178">
        <v>2010</v>
      </c>
      <c r="B178">
        <v>9</v>
      </c>
      <c r="C178">
        <v>227.9</v>
      </c>
      <c r="D178">
        <v>0.3</v>
      </c>
    </row>
    <row r="179" spans="1:4" x14ac:dyDescent="0.25">
      <c r="A179">
        <v>2010</v>
      </c>
      <c r="B179">
        <v>10</v>
      </c>
      <c r="C179">
        <v>424.9</v>
      </c>
      <c r="D179">
        <v>0</v>
      </c>
    </row>
    <row r="180" spans="1:4" x14ac:dyDescent="0.25">
      <c r="A180">
        <v>2010</v>
      </c>
      <c r="B180">
        <v>11</v>
      </c>
      <c r="C180">
        <v>588.5</v>
      </c>
      <c r="D180">
        <v>0</v>
      </c>
    </row>
    <row r="181" spans="1:4" x14ac:dyDescent="0.25">
      <c r="A181">
        <v>2010</v>
      </c>
      <c r="B181">
        <v>12</v>
      </c>
      <c r="C181">
        <v>843.6</v>
      </c>
      <c r="D181">
        <v>0</v>
      </c>
    </row>
    <row r="182" spans="1:4" x14ac:dyDescent="0.25">
      <c r="A182">
        <v>2011</v>
      </c>
      <c r="B182">
        <v>1</v>
      </c>
      <c r="C182">
        <v>1092.0999999999999</v>
      </c>
      <c r="D182">
        <v>0</v>
      </c>
    </row>
    <row r="183" spans="1:4" x14ac:dyDescent="0.25">
      <c r="A183">
        <v>2011</v>
      </c>
      <c r="B183">
        <v>2</v>
      </c>
      <c r="C183">
        <v>915.1</v>
      </c>
      <c r="D183">
        <v>0</v>
      </c>
    </row>
    <row r="184" spans="1:4" x14ac:dyDescent="0.25">
      <c r="A184">
        <v>2011</v>
      </c>
      <c r="B184">
        <v>3</v>
      </c>
      <c r="C184">
        <v>841.5</v>
      </c>
      <c r="D184">
        <v>0</v>
      </c>
    </row>
    <row r="185" spans="1:4" x14ac:dyDescent="0.25">
      <c r="A185">
        <v>2011</v>
      </c>
      <c r="B185">
        <v>4</v>
      </c>
      <c r="C185">
        <v>508.7</v>
      </c>
      <c r="D185">
        <v>0</v>
      </c>
    </row>
    <row r="186" spans="1:4" x14ac:dyDescent="0.25">
      <c r="A186">
        <v>2011</v>
      </c>
      <c r="B186">
        <v>5</v>
      </c>
      <c r="C186">
        <v>243.3</v>
      </c>
      <c r="D186">
        <v>6.2</v>
      </c>
    </row>
    <row r="187" spans="1:4" x14ac:dyDescent="0.25">
      <c r="A187">
        <v>2011</v>
      </c>
      <c r="B187">
        <v>6</v>
      </c>
      <c r="C187">
        <v>97.5</v>
      </c>
      <c r="D187">
        <v>5.0999999999999996</v>
      </c>
    </row>
    <row r="188" spans="1:4" x14ac:dyDescent="0.25">
      <c r="A188">
        <v>2011</v>
      </c>
      <c r="B188">
        <v>7</v>
      </c>
      <c r="C188">
        <v>22.9</v>
      </c>
      <c r="D188">
        <v>77.2</v>
      </c>
    </row>
    <row r="189" spans="1:4" x14ac:dyDescent="0.25">
      <c r="A189">
        <v>2011</v>
      </c>
      <c r="B189">
        <v>8</v>
      </c>
      <c r="C189">
        <v>53.7</v>
      </c>
      <c r="D189">
        <v>23.3</v>
      </c>
    </row>
    <row r="190" spans="1:4" x14ac:dyDescent="0.25">
      <c r="A190">
        <v>2011</v>
      </c>
      <c r="B190">
        <v>9</v>
      </c>
      <c r="C190">
        <v>172.9</v>
      </c>
      <c r="D190">
        <v>4.5</v>
      </c>
    </row>
    <row r="191" spans="1:4" x14ac:dyDescent="0.25">
      <c r="A191">
        <v>2011</v>
      </c>
      <c r="B191">
        <v>10</v>
      </c>
      <c r="C191">
        <v>326</v>
      </c>
      <c r="D191">
        <v>4.0999999999999996</v>
      </c>
    </row>
    <row r="192" spans="1:4" x14ac:dyDescent="0.25">
      <c r="A192">
        <v>2011</v>
      </c>
      <c r="B192">
        <v>11</v>
      </c>
      <c r="C192">
        <v>549.5</v>
      </c>
      <c r="D192">
        <v>0</v>
      </c>
    </row>
    <row r="193" spans="1:4" x14ac:dyDescent="0.25">
      <c r="A193">
        <v>2011</v>
      </c>
      <c r="B193">
        <v>12</v>
      </c>
      <c r="C193">
        <v>885.2</v>
      </c>
      <c r="D193">
        <v>0</v>
      </c>
    </row>
    <row r="194" spans="1:4" x14ac:dyDescent="0.25">
      <c r="A194">
        <v>2012</v>
      </c>
      <c r="B194">
        <v>1</v>
      </c>
      <c r="C194">
        <v>957.4</v>
      </c>
      <c r="D194">
        <v>0</v>
      </c>
    </row>
    <row r="195" spans="1:4" x14ac:dyDescent="0.25">
      <c r="A195">
        <v>2012</v>
      </c>
      <c r="B195">
        <v>2</v>
      </c>
      <c r="C195">
        <v>801.7</v>
      </c>
      <c r="D195">
        <v>0</v>
      </c>
    </row>
    <row r="196" spans="1:4" x14ac:dyDescent="0.25">
      <c r="A196">
        <v>2012</v>
      </c>
      <c r="B196">
        <v>3</v>
      </c>
      <c r="C196">
        <v>566.1</v>
      </c>
      <c r="D196">
        <v>1.4</v>
      </c>
    </row>
    <row r="197" spans="1:4" x14ac:dyDescent="0.25">
      <c r="A197">
        <v>2012</v>
      </c>
      <c r="B197">
        <v>4</v>
      </c>
      <c r="C197">
        <v>494.3</v>
      </c>
      <c r="D197">
        <v>0</v>
      </c>
    </row>
    <row r="198" spans="1:4" x14ac:dyDescent="0.25">
      <c r="A198">
        <v>2012</v>
      </c>
      <c r="B198">
        <v>5</v>
      </c>
      <c r="C198">
        <v>219.1</v>
      </c>
      <c r="D198">
        <v>10.199999999999999</v>
      </c>
    </row>
    <row r="199" spans="1:4" x14ac:dyDescent="0.25">
      <c r="A199">
        <v>2012</v>
      </c>
      <c r="B199">
        <v>6</v>
      </c>
      <c r="C199">
        <v>59.6</v>
      </c>
      <c r="D199">
        <v>37.700000000000003</v>
      </c>
    </row>
    <row r="200" spans="1:4" x14ac:dyDescent="0.25">
      <c r="A200">
        <v>2012</v>
      </c>
      <c r="B200">
        <v>7</v>
      </c>
      <c r="C200">
        <f>13.3+30</f>
        <v>43.3</v>
      </c>
      <c r="D200">
        <f>11+30.1</f>
        <v>41.1</v>
      </c>
    </row>
    <row r="201" spans="1:4" x14ac:dyDescent="0.25">
      <c r="A201">
        <v>2012</v>
      </c>
      <c r="B201">
        <v>8</v>
      </c>
      <c r="C201">
        <v>83</v>
      </c>
      <c r="D201">
        <v>20.2</v>
      </c>
    </row>
    <row r="202" spans="1:4" x14ac:dyDescent="0.25">
      <c r="A202">
        <v>2012</v>
      </c>
      <c r="B202">
        <v>9</v>
      </c>
      <c r="C202">
        <v>222.2</v>
      </c>
      <c r="D202">
        <v>9.4</v>
      </c>
    </row>
    <row r="203" spans="1:4" x14ac:dyDescent="0.25">
      <c r="A203">
        <v>2012</v>
      </c>
      <c r="B203">
        <v>10</v>
      </c>
      <c r="C203">
        <v>399.2</v>
      </c>
      <c r="D203">
        <v>0</v>
      </c>
    </row>
    <row r="204" spans="1:4" x14ac:dyDescent="0.25">
      <c r="A204">
        <v>2012</v>
      </c>
      <c r="B204">
        <v>11</v>
      </c>
      <c r="C204">
        <v>625.4</v>
      </c>
      <c r="D204">
        <v>0</v>
      </c>
    </row>
    <row r="205" spans="1:4" x14ac:dyDescent="0.25">
      <c r="A205">
        <v>2012</v>
      </c>
      <c r="B205">
        <v>12</v>
      </c>
      <c r="C205">
        <v>879.8</v>
      </c>
      <c r="D205">
        <v>0</v>
      </c>
    </row>
    <row r="206" spans="1:4" x14ac:dyDescent="0.25">
      <c r="A206">
        <v>2013</v>
      </c>
      <c r="B206">
        <v>1</v>
      </c>
      <c r="C206">
        <v>1038.9000000000001</v>
      </c>
      <c r="D206">
        <v>0</v>
      </c>
    </row>
    <row r="207" spans="1:4" x14ac:dyDescent="0.25">
      <c r="A207">
        <v>2013</v>
      </c>
      <c r="B207">
        <v>2</v>
      </c>
      <c r="C207">
        <v>930.1</v>
      </c>
      <c r="D207">
        <v>0</v>
      </c>
    </row>
    <row r="208" spans="1:4" x14ac:dyDescent="0.25">
      <c r="A208">
        <v>2013</v>
      </c>
      <c r="B208">
        <v>3</v>
      </c>
      <c r="C208">
        <v>778.30000000000018</v>
      </c>
      <c r="D208">
        <v>0</v>
      </c>
    </row>
    <row r="209" spans="1:4" x14ac:dyDescent="0.25">
      <c r="A209">
        <v>2013</v>
      </c>
      <c r="B209">
        <v>4</v>
      </c>
      <c r="C209">
        <v>588.80000000000007</v>
      </c>
      <c r="D209">
        <v>0</v>
      </c>
    </row>
    <row r="210" spans="1:4" x14ac:dyDescent="0.25">
      <c r="A210">
        <v>2013</v>
      </c>
      <c r="B210">
        <v>5</v>
      </c>
      <c r="C210">
        <v>277</v>
      </c>
      <c r="D210">
        <v>1.7</v>
      </c>
    </row>
    <row r="211" spans="1:4" x14ac:dyDescent="0.25">
      <c r="A211">
        <v>2013</v>
      </c>
      <c r="B211">
        <v>6</v>
      </c>
      <c r="C211">
        <v>133.00000000000003</v>
      </c>
      <c r="D211">
        <v>11.6</v>
      </c>
    </row>
    <row r="212" spans="1:4" x14ac:dyDescent="0.25">
      <c r="A212">
        <v>2013</v>
      </c>
      <c r="B212">
        <v>7</v>
      </c>
      <c r="C212">
        <v>70.300000000000011</v>
      </c>
      <c r="D212">
        <v>44.20000000000001</v>
      </c>
    </row>
    <row r="213" spans="1:4" x14ac:dyDescent="0.25">
      <c r="A213">
        <v>2013</v>
      </c>
      <c r="B213">
        <v>8</v>
      </c>
      <c r="C213">
        <v>72.600000000000009</v>
      </c>
      <c r="D213">
        <v>27.2</v>
      </c>
    </row>
    <row r="214" spans="1:4" x14ac:dyDescent="0.25">
      <c r="A214">
        <v>2013</v>
      </c>
      <c r="B214">
        <v>9</v>
      </c>
      <c r="C214">
        <v>198.5</v>
      </c>
      <c r="D214">
        <v>0</v>
      </c>
    </row>
    <row r="215" spans="1:4" x14ac:dyDescent="0.25">
      <c r="A215">
        <v>2013</v>
      </c>
      <c r="B215">
        <v>10</v>
      </c>
      <c r="C215">
        <v>387.8</v>
      </c>
      <c r="D215">
        <v>0</v>
      </c>
    </row>
    <row r="216" spans="1:4" x14ac:dyDescent="0.25">
      <c r="A216">
        <v>2013</v>
      </c>
      <c r="B216">
        <v>11</v>
      </c>
      <c r="C216">
        <v>675.39999999999986</v>
      </c>
      <c r="D216">
        <v>0</v>
      </c>
    </row>
    <row r="217" spans="1:4" x14ac:dyDescent="0.25">
      <c r="A217">
        <v>2013</v>
      </c>
      <c r="B217">
        <v>12</v>
      </c>
      <c r="C217">
        <v>1126.7</v>
      </c>
      <c r="D217">
        <v>0</v>
      </c>
    </row>
    <row r="218" spans="1:4" x14ac:dyDescent="0.25">
      <c r="A218">
        <v>2014</v>
      </c>
      <c r="B218">
        <v>1</v>
      </c>
      <c r="C218">
        <v>1153.5999999999999</v>
      </c>
      <c r="D218">
        <v>0</v>
      </c>
    </row>
    <row r="219" spans="1:4" x14ac:dyDescent="0.25">
      <c r="A219">
        <v>2014</v>
      </c>
      <c r="B219">
        <v>2</v>
      </c>
      <c r="C219">
        <v>962.40000000000009</v>
      </c>
      <c r="D219">
        <v>0</v>
      </c>
    </row>
    <row r="220" spans="1:4" x14ac:dyDescent="0.25">
      <c r="A220">
        <v>2014</v>
      </c>
      <c r="B220">
        <v>3</v>
      </c>
      <c r="C220">
        <v>992.60000000000014</v>
      </c>
      <c r="D220">
        <v>0</v>
      </c>
    </row>
    <row r="221" spans="1:4" x14ac:dyDescent="0.25">
      <c r="A221">
        <v>2014</v>
      </c>
      <c r="B221">
        <v>4</v>
      </c>
      <c r="C221">
        <v>571.79999999999984</v>
      </c>
      <c r="D221">
        <v>0</v>
      </c>
    </row>
    <row r="222" spans="1:4" x14ac:dyDescent="0.25">
      <c r="A222">
        <v>2014</v>
      </c>
      <c r="B222">
        <v>5</v>
      </c>
      <c r="C222">
        <v>266.59999999999997</v>
      </c>
      <c r="D222">
        <v>2.2000000000000002</v>
      </c>
    </row>
    <row r="223" spans="1:4" x14ac:dyDescent="0.25">
      <c r="A223">
        <v>2014</v>
      </c>
      <c r="B223">
        <v>6</v>
      </c>
      <c r="C223">
        <v>90.500000000000028</v>
      </c>
      <c r="D223">
        <v>21.3</v>
      </c>
    </row>
    <row r="224" spans="1:4" x14ac:dyDescent="0.25">
      <c r="A224">
        <v>2014</v>
      </c>
      <c r="B224">
        <v>7</v>
      </c>
      <c r="C224">
        <v>81.8</v>
      </c>
      <c r="D224">
        <v>14.9</v>
      </c>
    </row>
    <row r="225" spans="1:4" x14ac:dyDescent="0.25">
      <c r="A225">
        <v>2014</v>
      </c>
      <c r="B225">
        <v>8</v>
      </c>
      <c r="C225">
        <v>96.699999999999989</v>
      </c>
      <c r="D225">
        <v>15.4</v>
      </c>
    </row>
    <row r="226" spans="1:4" x14ac:dyDescent="0.25">
      <c r="A226">
        <v>2014</v>
      </c>
      <c r="B226">
        <v>9</v>
      </c>
      <c r="C226">
        <v>214.2</v>
      </c>
      <c r="D226">
        <v>2.1</v>
      </c>
    </row>
    <row r="227" spans="1:4" x14ac:dyDescent="0.25">
      <c r="A227">
        <v>2014</v>
      </c>
      <c r="B227">
        <v>10</v>
      </c>
      <c r="C227">
        <v>421.39999999999992</v>
      </c>
      <c r="D227">
        <v>0</v>
      </c>
    </row>
    <row r="228" spans="1:4" x14ac:dyDescent="0.25">
      <c r="A228">
        <v>2014</v>
      </c>
      <c r="B228">
        <v>11</v>
      </c>
      <c r="C228">
        <v>756.89999999999975</v>
      </c>
      <c r="D228">
        <v>0</v>
      </c>
    </row>
    <row r="229" spans="1:4" x14ac:dyDescent="0.25">
      <c r="A229">
        <v>2014</v>
      </c>
      <c r="B229">
        <v>12</v>
      </c>
      <c r="C229">
        <v>893.80000000000007</v>
      </c>
      <c r="D229">
        <v>0</v>
      </c>
    </row>
    <row r="230" spans="1:4" x14ac:dyDescent="0.25">
      <c r="A230">
        <v>2015</v>
      </c>
      <c r="B230">
        <v>1</v>
      </c>
      <c r="C230">
        <v>1166.0999999999999</v>
      </c>
      <c r="D230">
        <v>0</v>
      </c>
    </row>
    <row r="231" spans="1:4" x14ac:dyDescent="0.25">
      <c r="A231">
        <v>2015</v>
      </c>
      <c r="B231">
        <v>2</v>
      </c>
      <c r="C231">
        <v>1148.2</v>
      </c>
      <c r="D231">
        <v>0</v>
      </c>
    </row>
    <row r="232" spans="1:4" x14ac:dyDescent="0.25">
      <c r="A232">
        <v>2015</v>
      </c>
      <c r="B232">
        <v>3</v>
      </c>
      <c r="C232">
        <v>870.9</v>
      </c>
      <c r="D232">
        <v>0</v>
      </c>
    </row>
    <row r="233" spans="1:4" x14ac:dyDescent="0.25">
      <c r="A233">
        <v>2015</v>
      </c>
      <c r="B233">
        <v>4</v>
      </c>
      <c r="C233">
        <v>513.40000000000009</v>
      </c>
      <c r="D233">
        <v>0</v>
      </c>
    </row>
    <row r="234" spans="1:4" x14ac:dyDescent="0.25">
      <c r="A234">
        <v>2015</v>
      </c>
      <c r="B234">
        <v>5</v>
      </c>
      <c r="C234">
        <v>247.1</v>
      </c>
      <c r="D234">
        <v>1.1000000000000001</v>
      </c>
    </row>
    <row r="235" spans="1:4" x14ac:dyDescent="0.25">
      <c r="A235">
        <v>2015</v>
      </c>
      <c r="B235">
        <v>6</v>
      </c>
      <c r="C235">
        <v>112</v>
      </c>
      <c r="D235">
        <v>5.0999999999999996</v>
      </c>
    </row>
    <row r="236" spans="1:4" x14ac:dyDescent="0.25">
      <c r="A236">
        <v>2015</v>
      </c>
      <c r="B236">
        <v>7</v>
      </c>
      <c r="C236">
        <v>49.4</v>
      </c>
      <c r="D236">
        <v>46.2</v>
      </c>
    </row>
    <row r="237" spans="1:4" x14ac:dyDescent="0.25">
      <c r="A237">
        <v>2015</v>
      </c>
      <c r="B237">
        <v>8</v>
      </c>
      <c r="C237">
        <v>51.29999999999999</v>
      </c>
      <c r="D237">
        <v>23.200000000000003</v>
      </c>
    </row>
    <row r="238" spans="1:4" x14ac:dyDescent="0.25">
      <c r="A238">
        <v>2015</v>
      </c>
      <c r="B238">
        <v>9</v>
      </c>
      <c r="C238">
        <v>127.9</v>
      </c>
      <c r="D238">
        <v>25.999999999999996</v>
      </c>
    </row>
    <row r="239" spans="1:4" x14ac:dyDescent="0.25">
      <c r="A239">
        <v>2015</v>
      </c>
      <c r="B239">
        <v>10</v>
      </c>
      <c r="C239">
        <v>455.09999999999997</v>
      </c>
      <c r="D239">
        <v>0</v>
      </c>
    </row>
    <row r="240" spans="1:4" x14ac:dyDescent="0.25">
      <c r="A240">
        <v>2015</v>
      </c>
      <c r="B240">
        <v>11</v>
      </c>
      <c r="C240">
        <v>539.4</v>
      </c>
      <c r="D240">
        <v>0</v>
      </c>
    </row>
    <row r="241" spans="1:4" x14ac:dyDescent="0.25">
      <c r="A241">
        <v>2015</v>
      </c>
      <c r="B241">
        <v>12</v>
      </c>
      <c r="C241">
        <v>694.3</v>
      </c>
      <c r="D24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workbookViewId="0">
      <selection activeCell="E10" sqref="E10:F12"/>
    </sheetView>
  </sheetViews>
  <sheetFormatPr defaultRowHeight="13.2" x14ac:dyDescent="0.25"/>
  <cols>
    <col min="1" max="1" width="9.88671875" bestFit="1" customWidth="1"/>
    <col min="5" max="5" width="11.109375" bestFit="1" customWidth="1"/>
    <col min="6" max="6" width="11.33203125" bestFit="1" customWidth="1"/>
    <col min="7" max="7" width="12.109375" bestFit="1" customWidth="1"/>
    <col min="8" max="8" width="12.77734375" bestFit="1" customWidth="1"/>
  </cols>
  <sheetData>
    <row r="1" spans="1:9" x14ac:dyDescent="0.25">
      <c r="A1" s="1" t="s">
        <v>19</v>
      </c>
      <c r="B1" s="1" t="s">
        <v>4</v>
      </c>
      <c r="C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</row>
    <row r="2" spans="1:9" x14ac:dyDescent="0.25">
      <c r="A2">
        <v>80.900000000000006</v>
      </c>
      <c r="B2">
        <v>6454.7</v>
      </c>
      <c r="E2" s="15">
        <v>42496</v>
      </c>
      <c r="F2" s="15">
        <v>42099</v>
      </c>
      <c r="G2" s="15">
        <v>42501</v>
      </c>
      <c r="H2" s="15">
        <v>42430</v>
      </c>
    </row>
    <row r="3" spans="1:9" x14ac:dyDescent="0.25">
      <c r="A3">
        <v>80.2</v>
      </c>
      <c r="B3">
        <v>6435.8</v>
      </c>
      <c r="D3">
        <v>2016</v>
      </c>
      <c r="E3" s="11">
        <v>1.2E-2</v>
      </c>
      <c r="F3" s="11">
        <v>0.01</v>
      </c>
      <c r="G3" s="11">
        <v>1.2E-2</v>
      </c>
      <c r="H3" s="11">
        <v>1.2999999999999999E-2</v>
      </c>
      <c r="I3" s="11">
        <v>1.175E-2</v>
      </c>
    </row>
    <row r="4" spans="1:9" x14ac:dyDescent="0.25">
      <c r="A4">
        <v>80.7</v>
      </c>
      <c r="B4">
        <v>6409.9</v>
      </c>
      <c r="D4">
        <v>2017</v>
      </c>
      <c r="E4" s="11">
        <v>0.01</v>
      </c>
      <c r="F4" s="11">
        <v>7.0000000000000001E-3</v>
      </c>
      <c r="G4" s="11">
        <v>1.0999999999999999E-2</v>
      </c>
      <c r="H4" s="11">
        <v>0.01</v>
      </c>
      <c r="I4" s="11">
        <v>9.4999999999999998E-3</v>
      </c>
    </row>
    <row r="5" spans="1:9" x14ac:dyDescent="0.25">
      <c r="A5">
        <v>81.400000000000006</v>
      </c>
      <c r="B5">
        <v>6427.5</v>
      </c>
    </row>
    <row r="6" spans="1:9" x14ac:dyDescent="0.25">
      <c r="A6">
        <v>82.7</v>
      </c>
      <c r="B6">
        <v>6484.1</v>
      </c>
    </row>
    <row r="7" spans="1:9" x14ac:dyDescent="0.25">
      <c r="A7">
        <v>83.2</v>
      </c>
      <c r="B7">
        <v>6557.6</v>
      </c>
    </row>
    <row r="8" spans="1:9" x14ac:dyDescent="0.25">
      <c r="A8">
        <v>83.6</v>
      </c>
      <c r="B8">
        <v>6623.6</v>
      </c>
    </row>
    <row r="9" spans="1:9" x14ac:dyDescent="0.25">
      <c r="A9">
        <v>84.1</v>
      </c>
      <c r="B9">
        <v>6646.3</v>
      </c>
    </row>
    <row r="10" spans="1:9" x14ac:dyDescent="0.25">
      <c r="A10">
        <v>83.2</v>
      </c>
      <c r="B10">
        <v>6618.1</v>
      </c>
    </row>
    <row r="11" spans="1:9" x14ac:dyDescent="0.25">
      <c r="A11">
        <v>83</v>
      </c>
      <c r="B11">
        <v>6613</v>
      </c>
    </row>
    <row r="12" spans="1:9" x14ac:dyDescent="0.25">
      <c r="A12">
        <v>82.4</v>
      </c>
      <c r="B12">
        <v>6593.3</v>
      </c>
    </row>
    <row r="13" spans="1:9" x14ac:dyDescent="0.25">
      <c r="A13">
        <v>82.8</v>
      </c>
      <c r="B13">
        <v>6596.3</v>
      </c>
    </row>
    <row r="14" spans="1:9" x14ac:dyDescent="0.25">
      <c r="A14">
        <v>82.2</v>
      </c>
      <c r="B14">
        <v>6544</v>
      </c>
    </row>
    <row r="15" spans="1:9" x14ac:dyDescent="0.25">
      <c r="A15">
        <v>81.400000000000006</v>
      </c>
      <c r="B15">
        <v>6522.8</v>
      </c>
    </row>
    <row r="16" spans="1:9" x14ac:dyDescent="0.25">
      <c r="A16">
        <v>81</v>
      </c>
      <c r="B16">
        <v>6505.5</v>
      </c>
    </row>
    <row r="17" spans="1:2" x14ac:dyDescent="0.25">
      <c r="A17">
        <v>80.8</v>
      </c>
      <c r="B17">
        <v>6535.8</v>
      </c>
    </row>
    <row r="18" spans="1:2" x14ac:dyDescent="0.25">
      <c r="A18">
        <v>80.8</v>
      </c>
      <c r="B18">
        <v>6590.4</v>
      </c>
    </row>
    <row r="19" spans="1:2" x14ac:dyDescent="0.25">
      <c r="A19">
        <v>81.400000000000006</v>
      </c>
      <c r="B19">
        <v>6658</v>
      </c>
    </row>
    <row r="20" spans="1:2" x14ac:dyDescent="0.25">
      <c r="A20">
        <v>82.5</v>
      </c>
      <c r="B20">
        <v>6696.5</v>
      </c>
    </row>
    <row r="21" spans="1:2" x14ac:dyDescent="0.25">
      <c r="A21">
        <v>83.6</v>
      </c>
      <c r="B21">
        <v>6700.1</v>
      </c>
    </row>
    <row r="22" spans="1:2" x14ac:dyDescent="0.25">
      <c r="A22">
        <v>83.2</v>
      </c>
      <c r="B22">
        <v>6670.4</v>
      </c>
    </row>
    <row r="23" spans="1:2" x14ac:dyDescent="0.25">
      <c r="A23">
        <v>83.7</v>
      </c>
      <c r="B23">
        <v>6670.2</v>
      </c>
    </row>
    <row r="24" spans="1:2" x14ac:dyDescent="0.25">
      <c r="A24">
        <v>84.2</v>
      </c>
      <c r="B24">
        <v>6627.6</v>
      </c>
    </row>
    <row r="25" spans="1:2" x14ac:dyDescent="0.25">
      <c r="A25">
        <v>84.5</v>
      </c>
      <c r="B25">
        <v>6607.1</v>
      </c>
    </row>
    <row r="26" spans="1:2" x14ac:dyDescent="0.25">
      <c r="A26">
        <v>83.9</v>
      </c>
      <c r="B26">
        <v>6506.5</v>
      </c>
    </row>
    <row r="27" spans="1:2" x14ac:dyDescent="0.25">
      <c r="A27">
        <v>81.900000000000006</v>
      </c>
      <c r="B27">
        <v>6436.2</v>
      </c>
    </row>
    <row r="28" spans="1:2" x14ac:dyDescent="0.25">
      <c r="A28">
        <v>81.099999999999994</v>
      </c>
      <c r="B28">
        <v>6363.8</v>
      </c>
    </row>
    <row r="29" spans="1:2" x14ac:dyDescent="0.25">
      <c r="A29">
        <v>79.8</v>
      </c>
      <c r="B29">
        <v>6359.6</v>
      </c>
    </row>
    <row r="30" spans="1:2" x14ac:dyDescent="0.25">
      <c r="A30">
        <v>81</v>
      </c>
      <c r="B30">
        <v>6382.1</v>
      </c>
    </row>
    <row r="31" spans="1:2" x14ac:dyDescent="0.25">
      <c r="A31">
        <v>81.099999999999994</v>
      </c>
      <c r="B31">
        <v>6429.4</v>
      </c>
    </row>
    <row r="32" spans="1:2" x14ac:dyDescent="0.25">
      <c r="A32">
        <v>81.099999999999994</v>
      </c>
      <c r="B32">
        <v>6467</v>
      </c>
    </row>
    <row r="33" spans="1:2" x14ac:dyDescent="0.25">
      <c r="A33">
        <v>80.5</v>
      </c>
      <c r="B33">
        <v>6487.6</v>
      </c>
    </row>
    <row r="34" spans="1:2" x14ac:dyDescent="0.25">
      <c r="A34">
        <v>79.2</v>
      </c>
      <c r="B34">
        <v>6470.2</v>
      </c>
    </row>
    <row r="35" spans="1:2" x14ac:dyDescent="0.25">
      <c r="A35">
        <v>78.7</v>
      </c>
      <c r="B35">
        <v>6472.1</v>
      </c>
    </row>
    <row r="36" spans="1:2" x14ac:dyDescent="0.25">
      <c r="A36">
        <v>77.8</v>
      </c>
      <c r="B36">
        <v>6465.6</v>
      </c>
    </row>
    <row r="37" spans="1:2" x14ac:dyDescent="0.25">
      <c r="A37">
        <v>77.8</v>
      </c>
      <c r="B37">
        <v>6467.5</v>
      </c>
    </row>
    <row r="38" spans="1:2" x14ac:dyDescent="0.25">
      <c r="A38">
        <v>77</v>
      </c>
      <c r="B38">
        <v>6434.5</v>
      </c>
    </row>
    <row r="39" spans="1:2" x14ac:dyDescent="0.25">
      <c r="A39">
        <v>75.7</v>
      </c>
      <c r="B39">
        <v>6404.1</v>
      </c>
    </row>
    <row r="40" spans="1:2" x14ac:dyDescent="0.25">
      <c r="A40">
        <v>75.5</v>
      </c>
      <c r="B40">
        <v>6377.2</v>
      </c>
    </row>
    <row r="41" spans="1:2" x14ac:dyDescent="0.25">
      <c r="A41">
        <v>76.8</v>
      </c>
      <c r="B41">
        <v>6401.7</v>
      </c>
    </row>
    <row r="42" spans="1:2" x14ac:dyDescent="0.25">
      <c r="A42">
        <v>79.7</v>
      </c>
      <c r="B42">
        <v>6468.9</v>
      </c>
    </row>
    <row r="43" spans="1:2" x14ac:dyDescent="0.25">
      <c r="A43">
        <v>82.7</v>
      </c>
      <c r="B43">
        <v>6578.9</v>
      </c>
    </row>
    <row r="44" spans="1:2" x14ac:dyDescent="0.25">
      <c r="A44">
        <v>83.8</v>
      </c>
      <c r="B44">
        <v>6640.9</v>
      </c>
    </row>
    <row r="45" spans="1:2" x14ac:dyDescent="0.25">
      <c r="A45">
        <v>83.1</v>
      </c>
      <c r="B45">
        <v>6662.6</v>
      </c>
    </row>
    <row r="46" spans="1:2" x14ac:dyDescent="0.25">
      <c r="A46">
        <v>82.7</v>
      </c>
      <c r="B46">
        <v>6611.2</v>
      </c>
    </row>
    <row r="47" spans="1:2" x14ac:dyDescent="0.25">
      <c r="A47">
        <v>82.6</v>
      </c>
      <c r="B47">
        <v>6587.1</v>
      </c>
    </row>
    <row r="48" spans="1:2" x14ac:dyDescent="0.25">
      <c r="A48">
        <v>83.1</v>
      </c>
      <c r="B48">
        <v>6566.6</v>
      </c>
    </row>
    <row r="49" spans="1:2" x14ac:dyDescent="0.25">
      <c r="A49">
        <v>82</v>
      </c>
      <c r="B49">
        <v>6584.1</v>
      </c>
    </row>
    <row r="50" spans="1:2" x14ac:dyDescent="0.25">
      <c r="A50">
        <v>81.3</v>
      </c>
      <c r="B50">
        <v>6571.2</v>
      </c>
    </row>
    <row r="51" spans="1:2" x14ac:dyDescent="0.25">
      <c r="A51">
        <v>80.400000000000006</v>
      </c>
      <c r="B51">
        <v>6548.1</v>
      </c>
    </row>
    <row r="52" spans="1:2" x14ac:dyDescent="0.25">
      <c r="A52">
        <v>79.7</v>
      </c>
      <c r="B52">
        <v>6523.7</v>
      </c>
    </row>
    <row r="53" spans="1:2" x14ac:dyDescent="0.25">
      <c r="A53">
        <v>79.7</v>
      </c>
      <c r="B53">
        <v>6550</v>
      </c>
    </row>
    <row r="54" spans="1:2" x14ac:dyDescent="0.25">
      <c r="A54">
        <v>80.599999999999994</v>
      </c>
      <c r="B54">
        <v>6612</v>
      </c>
    </row>
    <row r="55" spans="1:2" x14ac:dyDescent="0.25">
      <c r="A55">
        <v>82.1</v>
      </c>
      <c r="B55">
        <v>6706.8</v>
      </c>
    </row>
    <row r="56" spans="1:2" x14ac:dyDescent="0.25">
      <c r="A56">
        <v>83.4</v>
      </c>
      <c r="B56">
        <v>6755.3</v>
      </c>
    </row>
    <row r="57" spans="1:2" x14ac:dyDescent="0.25">
      <c r="A57">
        <v>84.1</v>
      </c>
      <c r="B57">
        <v>6778</v>
      </c>
    </row>
    <row r="58" spans="1:2" x14ac:dyDescent="0.25">
      <c r="A58">
        <v>84</v>
      </c>
      <c r="B58">
        <v>6734.6</v>
      </c>
    </row>
    <row r="59" spans="1:2" x14ac:dyDescent="0.25">
      <c r="A59">
        <v>84</v>
      </c>
      <c r="B59">
        <v>6702.2</v>
      </c>
    </row>
    <row r="60" spans="1:2" x14ac:dyDescent="0.25">
      <c r="A60">
        <v>83</v>
      </c>
      <c r="B60">
        <v>6669.4</v>
      </c>
    </row>
    <row r="61" spans="1:2" x14ac:dyDescent="0.25">
      <c r="A61">
        <v>82.4</v>
      </c>
      <c r="B61">
        <v>6668.3</v>
      </c>
    </row>
    <row r="62" spans="1:2" x14ac:dyDescent="0.25">
      <c r="A62">
        <v>80.5</v>
      </c>
      <c r="B62">
        <v>6635.9</v>
      </c>
    </row>
    <row r="63" spans="1:2" x14ac:dyDescent="0.25">
      <c r="A63">
        <v>79.8</v>
      </c>
      <c r="B63">
        <v>6598</v>
      </c>
    </row>
    <row r="64" spans="1:2" x14ac:dyDescent="0.25">
      <c r="A64">
        <v>79.099999999999994</v>
      </c>
      <c r="B64">
        <v>6569.8</v>
      </c>
    </row>
    <row r="65" spans="1:2" x14ac:dyDescent="0.25">
      <c r="A65">
        <v>80.2</v>
      </c>
      <c r="B65">
        <v>6603.3</v>
      </c>
    </row>
    <row r="66" spans="1:2" x14ac:dyDescent="0.25">
      <c r="A66">
        <v>81.900000000000006</v>
      </c>
      <c r="B66">
        <v>6658.1</v>
      </c>
    </row>
    <row r="67" spans="1:2" x14ac:dyDescent="0.25">
      <c r="A67">
        <v>82.9</v>
      </c>
      <c r="B67">
        <v>6737.2</v>
      </c>
    </row>
    <row r="68" spans="1:2" x14ac:dyDescent="0.25">
      <c r="A68">
        <v>83</v>
      </c>
      <c r="B68">
        <v>6778.6</v>
      </c>
    </row>
    <row r="69" spans="1:2" x14ac:dyDescent="0.25">
      <c r="A69">
        <v>81.2</v>
      </c>
      <c r="B69">
        <v>6797.9</v>
      </c>
    </row>
    <row r="70" spans="1:2" x14ac:dyDescent="0.25">
      <c r="A70">
        <v>79.5</v>
      </c>
      <c r="B70">
        <v>6763.1</v>
      </c>
    </row>
    <row r="71" spans="1:2" x14ac:dyDescent="0.25">
      <c r="A71">
        <v>78.599999999999994</v>
      </c>
      <c r="B71">
        <v>6740.9</v>
      </c>
    </row>
    <row r="72" spans="1:2" x14ac:dyDescent="0.25">
      <c r="A72">
        <v>79.7</v>
      </c>
      <c r="B72">
        <v>6727.4</v>
      </c>
    </row>
    <row r="73" spans="1:2" x14ac:dyDescent="0.25">
      <c r="A73">
        <v>81.7</v>
      </c>
      <c r="B73">
        <v>6740.2</v>
      </c>
    </row>
    <row r="74" spans="1:2" x14ac:dyDescent="0.25">
      <c r="A74">
        <v>82.1</v>
      </c>
      <c r="B74">
        <v>6721.7</v>
      </c>
    </row>
    <row r="75" spans="1:2" x14ac:dyDescent="0.25">
      <c r="A75">
        <v>81.7</v>
      </c>
      <c r="B75">
        <v>6702</v>
      </c>
    </row>
    <row r="76" spans="1:2" x14ac:dyDescent="0.25">
      <c r="A76">
        <v>81.5</v>
      </c>
      <c r="B76">
        <v>6675.8</v>
      </c>
    </row>
    <row r="77" spans="1:2" x14ac:dyDescent="0.25">
      <c r="A77">
        <v>82.3</v>
      </c>
      <c r="B77">
        <v>6703.7</v>
      </c>
    </row>
    <row r="78" spans="1:2" x14ac:dyDescent="0.25">
      <c r="A78">
        <v>83.5</v>
      </c>
      <c r="B78">
        <v>6770.3</v>
      </c>
    </row>
    <row r="79" spans="1:2" x14ac:dyDescent="0.25">
      <c r="A79">
        <v>83.8</v>
      </c>
      <c r="B79">
        <v>6861.8</v>
      </c>
    </row>
    <row r="80" spans="1:2" x14ac:dyDescent="0.25">
      <c r="A80">
        <v>83.6</v>
      </c>
      <c r="B80">
        <v>6917.1</v>
      </c>
    </row>
    <row r="81" spans="1:2" x14ac:dyDescent="0.25">
      <c r="A81">
        <v>83.8</v>
      </c>
      <c r="B81">
        <v>6934.7</v>
      </c>
    </row>
    <row r="82" spans="1:2" x14ac:dyDescent="0.25">
      <c r="A82">
        <v>83.9</v>
      </c>
      <c r="B82">
        <v>6906.9</v>
      </c>
    </row>
    <row r="83" spans="1:2" x14ac:dyDescent="0.25">
      <c r="A83">
        <v>84.4</v>
      </c>
      <c r="B83">
        <v>6889</v>
      </c>
    </row>
    <row r="84" spans="1:2" x14ac:dyDescent="0.25">
      <c r="A84">
        <v>84.4</v>
      </c>
      <c r="B84">
        <v>6863.8</v>
      </c>
    </row>
    <row r="85" spans="1:2" x14ac:dyDescent="0.25">
      <c r="A85">
        <v>84.2</v>
      </c>
      <c r="B85">
        <v>6849.3</v>
      </c>
    </row>
    <row r="86" spans="1:2" x14ac:dyDescent="0.25">
      <c r="A86">
        <v>83.4</v>
      </c>
      <c r="B86">
        <v>6806.1</v>
      </c>
    </row>
    <row r="87" spans="1:2" x14ac:dyDescent="0.25">
      <c r="A87">
        <v>82.3</v>
      </c>
      <c r="B87">
        <v>6772.3</v>
      </c>
    </row>
    <row r="88" spans="1:2" x14ac:dyDescent="0.25">
      <c r="A88">
        <v>81.099999999999994</v>
      </c>
      <c r="B88">
        <v>6751.3</v>
      </c>
    </row>
    <row r="89" spans="1:2" x14ac:dyDescent="0.25">
      <c r="A89">
        <v>80.900000000000006</v>
      </c>
      <c r="B89">
        <v>6785</v>
      </c>
    </row>
    <row r="90" spans="1:2" x14ac:dyDescent="0.25">
      <c r="A90">
        <v>81.5</v>
      </c>
      <c r="B90">
        <v>6842.6</v>
      </c>
    </row>
    <row r="91" spans="1:2" x14ac:dyDescent="0.25">
      <c r="A91">
        <v>82.6</v>
      </c>
      <c r="B91">
        <v>6912.9</v>
      </c>
    </row>
    <row r="92" spans="1:2" x14ac:dyDescent="0.25">
      <c r="A92">
        <v>83.6</v>
      </c>
      <c r="B92">
        <v>6957.8</v>
      </c>
    </row>
    <row r="93" spans="1:2" x14ac:dyDescent="0.25">
      <c r="A93">
        <v>83.9</v>
      </c>
      <c r="B93">
        <v>6969.7</v>
      </c>
    </row>
    <row r="94" spans="1:2" x14ac:dyDescent="0.25">
      <c r="A94">
        <v>83.6</v>
      </c>
      <c r="B94">
        <v>6944.1</v>
      </c>
    </row>
    <row r="95" spans="1:2" x14ac:dyDescent="0.25">
      <c r="A95">
        <v>83.6</v>
      </c>
      <c r="B95">
        <v>6936.6</v>
      </c>
    </row>
    <row r="96" spans="1:2" x14ac:dyDescent="0.25">
      <c r="A96">
        <v>84.1</v>
      </c>
      <c r="B96">
        <v>6914.3</v>
      </c>
    </row>
    <row r="97" spans="1:2" x14ac:dyDescent="0.25">
      <c r="A97">
        <v>85.2</v>
      </c>
      <c r="B97">
        <v>6903.2</v>
      </c>
    </row>
    <row r="98" spans="1:2" x14ac:dyDescent="0.25">
      <c r="A98">
        <v>84.7</v>
      </c>
      <c r="B98">
        <v>6845.1</v>
      </c>
    </row>
    <row r="99" spans="1:2" x14ac:dyDescent="0.25">
      <c r="A99">
        <v>83.2</v>
      </c>
      <c r="B99">
        <v>6810.3</v>
      </c>
    </row>
    <row r="100" spans="1:2" x14ac:dyDescent="0.25">
      <c r="A100">
        <v>82.3</v>
      </c>
      <c r="B100">
        <v>6783.7</v>
      </c>
    </row>
    <row r="101" spans="1:2" x14ac:dyDescent="0.25">
      <c r="A101">
        <v>82.5</v>
      </c>
      <c r="B101">
        <v>6805.6</v>
      </c>
    </row>
    <row r="102" spans="1:2" x14ac:dyDescent="0.25">
      <c r="A102">
        <v>83.4</v>
      </c>
      <c r="B102">
        <v>6870.9</v>
      </c>
    </row>
    <row r="103" spans="1:2" x14ac:dyDescent="0.25">
      <c r="A103">
        <v>84.9</v>
      </c>
      <c r="B103">
        <v>6965.8</v>
      </c>
    </row>
    <row r="104" spans="1:2" x14ac:dyDescent="0.25">
      <c r="A104">
        <v>84.7</v>
      </c>
      <c r="B104">
        <v>7032.3</v>
      </c>
    </row>
    <row r="105" spans="1:2" x14ac:dyDescent="0.25">
      <c r="A105">
        <v>84.4</v>
      </c>
      <c r="B105">
        <v>7045.7</v>
      </c>
    </row>
    <row r="106" spans="1:2" x14ac:dyDescent="0.25">
      <c r="A106">
        <v>82.3</v>
      </c>
      <c r="B106">
        <v>6994.9</v>
      </c>
    </row>
    <row r="107" spans="1:2" x14ac:dyDescent="0.25">
      <c r="A107">
        <v>81.5</v>
      </c>
      <c r="B107">
        <v>6969</v>
      </c>
    </row>
    <row r="108" spans="1:2" x14ac:dyDescent="0.25">
      <c r="A108">
        <v>80.3</v>
      </c>
      <c r="B108">
        <v>6936.9</v>
      </c>
    </row>
    <row r="109" spans="1:2" x14ac:dyDescent="0.25">
      <c r="A109">
        <v>79.8</v>
      </c>
      <c r="B109">
        <v>6948.2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25" sqref="A25"/>
    </sheetView>
  </sheetViews>
  <sheetFormatPr defaultRowHeight="13.2" x14ac:dyDescent="0.25"/>
  <cols>
    <col min="1" max="1" width="24.88671875" bestFit="1" customWidth="1"/>
    <col min="2" max="2" width="12.6640625" bestFit="1" customWidth="1"/>
    <col min="3" max="3" width="17" bestFit="1" customWidth="1"/>
    <col min="4" max="5" width="12" bestFit="1" customWidth="1"/>
  </cols>
  <sheetData>
    <row r="1" spans="1:5" ht="13.2" customHeight="1" x14ac:dyDescent="0.25">
      <c r="A1" s="25" t="s">
        <v>100</v>
      </c>
      <c r="B1" s="16"/>
      <c r="C1" s="16"/>
      <c r="D1" s="23"/>
      <c r="E1" s="23"/>
    </row>
    <row r="2" spans="1:5" x14ac:dyDescent="0.25">
      <c r="A2" s="23" t="s">
        <v>75</v>
      </c>
      <c r="B2" s="23"/>
      <c r="C2" s="23"/>
      <c r="D2" s="23"/>
      <c r="E2" s="23"/>
    </row>
    <row r="3" spans="1:5" x14ac:dyDescent="0.25">
      <c r="A3" s="23"/>
      <c r="B3" s="23"/>
      <c r="C3" s="23"/>
      <c r="D3" s="23"/>
      <c r="E3" s="23"/>
    </row>
    <row r="4" spans="1:5" x14ac:dyDescent="0.25">
      <c r="A4" s="23"/>
      <c r="B4" s="23" t="s">
        <v>57</v>
      </c>
      <c r="C4" s="23" t="s">
        <v>58</v>
      </c>
      <c r="D4" s="23" t="s">
        <v>59</v>
      </c>
      <c r="E4" s="23" t="s">
        <v>60</v>
      </c>
    </row>
    <row r="5" spans="1:5" x14ac:dyDescent="0.25">
      <c r="A5" s="23" t="s">
        <v>61</v>
      </c>
      <c r="B5" s="23">
        <v>2616615.1478140298</v>
      </c>
      <c r="C5" s="23">
        <v>50530.7518747262</v>
      </c>
      <c r="D5" s="23">
        <v>51.782628414100003</v>
      </c>
      <c r="E5" s="17">
        <v>1.06489259103325E-67</v>
      </c>
    </row>
    <row r="6" spans="1:5" x14ac:dyDescent="0.25">
      <c r="A6" s="23" t="s">
        <v>2</v>
      </c>
      <c r="B6" s="23">
        <v>2232.1992408551901</v>
      </c>
      <c r="C6" s="23">
        <v>53.837335686704101</v>
      </c>
      <c r="D6" s="23">
        <v>41.461918803802597</v>
      </c>
      <c r="E6" s="17">
        <v>1.54588964207944E-59</v>
      </c>
    </row>
    <row r="7" spans="1:5" x14ac:dyDescent="0.25">
      <c r="A7" s="23" t="s">
        <v>3</v>
      </c>
      <c r="B7" s="23">
        <v>7298.9643127991303</v>
      </c>
      <c r="C7" s="23">
        <v>1449.26332282566</v>
      </c>
      <c r="D7" s="23">
        <v>5.03632721386212</v>
      </c>
      <c r="E7" s="17">
        <v>2.5027723252079799E-6</v>
      </c>
    </row>
    <row r="8" spans="1:5" x14ac:dyDescent="0.25">
      <c r="A8" s="23" t="s">
        <v>20</v>
      </c>
      <c r="B8" s="23">
        <v>-1251.4518957714199</v>
      </c>
      <c r="C8" s="23">
        <v>493.95389094528701</v>
      </c>
      <c r="D8" s="23">
        <v>-2.5335399087078798</v>
      </c>
      <c r="E8" s="17">
        <v>1.30624935339929E-2</v>
      </c>
    </row>
    <row r="9" spans="1:5" x14ac:dyDescent="0.25">
      <c r="A9" s="23" t="s">
        <v>21</v>
      </c>
      <c r="B9" s="23">
        <v>-385041.40679526702</v>
      </c>
      <c r="C9" s="23">
        <v>38017.5574932913</v>
      </c>
      <c r="D9" s="23">
        <v>-10.1279890709237</v>
      </c>
      <c r="E9" s="17">
        <v>1.9640313406282099E-16</v>
      </c>
    </row>
    <row r="10" spans="1:5" x14ac:dyDescent="0.25">
      <c r="A10" s="23" t="s">
        <v>22</v>
      </c>
      <c r="B10" s="23">
        <v>-274801.59261032101</v>
      </c>
      <c r="C10" s="23">
        <v>39605.222750642402</v>
      </c>
      <c r="D10" s="23">
        <v>-6.9385190519061997</v>
      </c>
      <c r="E10" s="17">
        <v>6.4152255409511898E-10</v>
      </c>
    </row>
    <row r="11" spans="1:5" x14ac:dyDescent="0.25">
      <c r="A11" s="23" t="s">
        <v>25</v>
      </c>
      <c r="B11" s="23">
        <v>-442206.74041405</v>
      </c>
      <c r="C11" s="23">
        <v>55687.710424204699</v>
      </c>
      <c r="D11" s="23">
        <v>-7.9408317750094497</v>
      </c>
      <c r="E11" s="17">
        <v>6.119786908715E-12</v>
      </c>
    </row>
    <row r="12" spans="1:5" x14ac:dyDescent="0.25">
      <c r="A12" s="23" t="s">
        <v>30</v>
      </c>
      <c r="B12" s="23">
        <v>129222.719858172</v>
      </c>
      <c r="C12" s="23">
        <v>62028.4715583426</v>
      </c>
      <c r="D12" s="17">
        <v>2.08328073563167</v>
      </c>
      <c r="E12" s="23">
        <v>4.01265976745235E-2</v>
      </c>
    </row>
    <row r="13" spans="1:5" x14ac:dyDescent="0.25">
      <c r="A13" s="23"/>
      <c r="B13" s="23"/>
      <c r="C13" s="23"/>
      <c r="D13" s="23"/>
      <c r="E13" s="23"/>
    </row>
    <row r="14" spans="1:5" x14ac:dyDescent="0.25">
      <c r="A14" s="23" t="s">
        <v>62</v>
      </c>
      <c r="B14" s="23">
        <v>3513980.7320386898</v>
      </c>
      <c r="C14" s="23" t="s">
        <v>63</v>
      </c>
      <c r="D14" s="23">
        <v>741001.04100821295</v>
      </c>
      <c r="E14" s="23"/>
    </row>
    <row r="15" spans="1:5" x14ac:dyDescent="0.25">
      <c r="A15" s="23" t="s">
        <v>64</v>
      </c>
      <c r="B15" s="23">
        <v>1563436320709.96</v>
      </c>
      <c r="C15" s="23" t="s">
        <v>65</v>
      </c>
      <c r="D15" s="23">
        <v>133290.36659207399</v>
      </c>
      <c r="E15" s="23"/>
    </row>
    <row r="16" spans="1:5" x14ac:dyDescent="0.25">
      <c r="A16" s="23" t="s">
        <v>66</v>
      </c>
      <c r="B16" s="23">
        <v>0.97002777697985898</v>
      </c>
      <c r="C16" s="23" t="s">
        <v>67</v>
      </c>
      <c r="D16" s="23">
        <v>0.96764362287598504</v>
      </c>
      <c r="E16" s="23"/>
    </row>
    <row r="17" spans="1:5" x14ac:dyDescent="0.25">
      <c r="A17" s="23" t="s">
        <v>101</v>
      </c>
      <c r="B17" s="23">
        <v>406.86454596342401</v>
      </c>
      <c r="C17" s="23" t="s">
        <v>68</v>
      </c>
      <c r="D17" s="17">
        <v>3.7379038502514498E-64</v>
      </c>
      <c r="E17" s="23"/>
    </row>
    <row r="18" spans="1:5" x14ac:dyDescent="0.25">
      <c r="A18" s="23" t="s">
        <v>69</v>
      </c>
      <c r="B18" s="23">
        <v>-1264.8689356453001</v>
      </c>
      <c r="C18" s="23" t="s">
        <v>70</v>
      </c>
      <c r="D18" s="23">
        <v>2545.7378712906002</v>
      </c>
      <c r="E18" s="23"/>
    </row>
    <row r="19" spans="1:5" x14ac:dyDescent="0.25">
      <c r="A19" s="23" t="s">
        <v>71</v>
      </c>
      <c r="B19" s="23">
        <v>2566.2526568223502</v>
      </c>
      <c r="C19" s="23" t="s">
        <v>72</v>
      </c>
      <c r="D19" s="23">
        <v>2554.0302828097401</v>
      </c>
      <c r="E19" s="23"/>
    </row>
    <row r="20" spans="1:5" x14ac:dyDescent="0.25">
      <c r="A20" s="23" t="s">
        <v>77</v>
      </c>
      <c r="B20" s="23">
        <v>-0.11098215502218001</v>
      </c>
      <c r="C20" s="23" t="s">
        <v>78</v>
      </c>
      <c r="D20" s="23">
        <v>2.1819986881976701</v>
      </c>
      <c r="E20" s="23"/>
    </row>
    <row r="21" spans="1:5" x14ac:dyDescent="0.25">
      <c r="A21" s="23" t="s">
        <v>79</v>
      </c>
      <c r="B21" s="23">
        <v>0.25501000000000001</v>
      </c>
      <c r="C21" s="23"/>
      <c r="D21" s="23"/>
      <c r="E21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topLeftCell="O1" workbookViewId="0">
      <selection activeCell="AB29" sqref="AB29"/>
    </sheetView>
  </sheetViews>
  <sheetFormatPr defaultRowHeight="13.2" x14ac:dyDescent="0.25"/>
  <cols>
    <col min="1" max="1" width="10.33203125" bestFit="1" customWidth="1"/>
    <col min="2" max="2" width="10.33203125" style="23" customWidth="1"/>
    <col min="3" max="3" width="9.109375" bestFit="1" customWidth="1"/>
    <col min="6" max="10" width="8.88671875" style="23"/>
    <col min="15" max="19" width="8.88671875" style="23"/>
  </cols>
  <sheetData>
    <row r="1" spans="1:21" x14ac:dyDescent="0.25">
      <c r="A1" t="str">
        <f>Data!A1</f>
        <v>Date</v>
      </c>
      <c r="B1" s="23" t="str">
        <f>Data!B1</f>
        <v>Year</v>
      </c>
      <c r="C1" s="5" t="s">
        <v>7</v>
      </c>
      <c r="D1" t="str">
        <f>Data!S1</f>
        <v>HDD</v>
      </c>
      <c r="E1" t="str">
        <f>Data!T1</f>
        <v>CDD</v>
      </c>
      <c r="F1" s="23" t="str">
        <f>Data!Y1</f>
        <v>Trend</v>
      </c>
      <c r="G1" s="23" t="str">
        <f>Data!Z1</f>
        <v>Spring</v>
      </c>
      <c r="H1" s="23" t="str">
        <f>Data!AA1</f>
        <v>Fall</v>
      </c>
      <c r="I1" s="23" t="str">
        <f>Data!AD1</f>
        <v>Feb</v>
      </c>
      <c r="J1" s="23" t="str">
        <f>Data!AI1</f>
        <v>Jul</v>
      </c>
      <c r="L1" t="s">
        <v>61</v>
      </c>
      <c r="M1" t="str">
        <f>D1</f>
        <v>HDD</v>
      </c>
      <c r="N1" t="str">
        <f>E1</f>
        <v>CDD</v>
      </c>
      <c r="O1" s="23" t="str">
        <f t="shared" ref="O1:S1" si="0">F1</f>
        <v>Trend</v>
      </c>
      <c r="P1" s="23" t="str">
        <f t="shared" si="0"/>
        <v>Spring</v>
      </c>
      <c r="Q1" s="23" t="str">
        <f t="shared" si="0"/>
        <v>Fall</v>
      </c>
      <c r="R1" s="23" t="str">
        <f t="shared" si="0"/>
        <v>Feb</v>
      </c>
      <c r="S1" s="23" t="str">
        <f t="shared" si="0"/>
        <v>Jul</v>
      </c>
      <c r="T1" t="s">
        <v>73</v>
      </c>
      <c r="U1" t="s">
        <v>74</v>
      </c>
    </row>
    <row r="2" spans="1:21" x14ac:dyDescent="0.25">
      <c r="A2" s="18">
        <f>Data!A2</f>
        <v>39448</v>
      </c>
      <c r="B2" s="27">
        <f>Data!B2</f>
        <v>2008</v>
      </c>
      <c r="C2" s="5">
        <f>Data!E2</f>
        <v>4530118.7300000004</v>
      </c>
      <c r="D2">
        <f>Data!S2</f>
        <v>949.6</v>
      </c>
      <c r="E2">
        <f>Data!T2</f>
        <v>0</v>
      </c>
      <c r="F2" s="23">
        <f>Data!Y2</f>
        <v>1</v>
      </c>
      <c r="G2" s="23">
        <f>Data!Z2</f>
        <v>0</v>
      </c>
      <c r="H2" s="23">
        <f>Data!AA2</f>
        <v>0</v>
      </c>
      <c r="I2" s="23">
        <f>Data!AD2</f>
        <v>0</v>
      </c>
      <c r="J2" s="23">
        <f>Data!AI2</f>
        <v>0</v>
      </c>
      <c r="L2">
        <f>'Residential OLS model'!$B$5</f>
        <v>2616615.1478140298</v>
      </c>
      <c r="M2">
        <f>'Residential OLS model'!$B$6*D2</f>
        <v>2119696.3991160886</v>
      </c>
      <c r="N2" s="23">
        <f>'Residential OLS model'!$B$7*E2</f>
        <v>0</v>
      </c>
      <c r="O2" s="23">
        <f>'Residential OLS model'!$B$8*F2</f>
        <v>-1251.4518957714199</v>
      </c>
      <c r="P2" s="23">
        <f>'Residential OLS model'!$B$9*G2</f>
        <v>0</v>
      </c>
      <c r="Q2" s="23">
        <f>'Residential OLS model'!$B$10*H2</f>
        <v>0</v>
      </c>
      <c r="R2" s="23">
        <f>'Residential OLS model'!$B$11*I2</f>
        <v>0</v>
      </c>
      <c r="S2" s="23">
        <f>'Residential OLS model'!$B$12*J2</f>
        <v>0</v>
      </c>
      <c r="T2" s="23">
        <f>SUM(L2:S2)</f>
        <v>4735060.0950343469</v>
      </c>
      <c r="U2" s="13">
        <f t="shared" ref="U2:U35" si="1">ABS(T2-C2)/C2</f>
        <v>4.5239733713192648E-2</v>
      </c>
    </row>
    <row r="3" spans="1:21" x14ac:dyDescent="0.25">
      <c r="A3" s="18">
        <f>Data!A3</f>
        <v>39479</v>
      </c>
      <c r="B3" s="27">
        <f>Data!B3</f>
        <v>2008</v>
      </c>
      <c r="C3" s="5">
        <f>Data!E3</f>
        <v>4385479.7300000004</v>
      </c>
      <c r="D3">
        <f>Data!S3</f>
        <v>951.2</v>
      </c>
      <c r="E3">
        <f>Data!T3</f>
        <v>0</v>
      </c>
      <c r="F3" s="23">
        <f>Data!Y3</f>
        <v>2</v>
      </c>
      <c r="G3" s="23">
        <f>Data!Z3</f>
        <v>0</v>
      </c>
      <c r="H3" s="23">
        <f>Data!AA3</f>
        <v>0</v>
      </c>
      <c r="I3" s="23">
        <f>Data!AD3</f>
        <v>1</v>
      </c>
      <c r="J3" s="23">
        <f>Data!AI3</f>
        <v>0</v>
      </c>
      <c r="L3">
        <f>'Residential OLS model'!$B$5</f>
        <v>2616615.1478140298</v>
      </c>
      <c r="M3">
        <f>'Residential OLS model'!$B$6*D3</f>
        <v>2123267.9179014568</v>
      </c>
      <c r="N3" s="23">
        <f>'Residential OLS model'!$B$7*E3</f>
        <v>0</v>
      </c>
      <c r="O3" s="23">
        <f>'Residential OLS model'!$B$8*F3</f>
        <v>-2502.9037915428398</v>
      </c>
      <c r="P3" s="23">
        <f>'Residential OLS model'!$B$9*G3</f>
        <v>0</v>
      </c>
      <c r="Q3" s="23">
        <f>'Residential OLS model'!$B$10*H3</f>
        <v>0</v>
      </c>
      <c r="R3" s="23">
        <f>'Residential OLS model'!$B$11*I3</f>
        <v>-442206.74041405</v>
      </c>
      <c r="S3" s="23">
        <f>'Residential OLS model'!$B$12*J3</f>
        <v>0</v>
      </c>
      <c r="T3" s="23">
        <f t="shared" ref="T3:T66" si="2">SUM(L3:S3)</f>
        <v>4295173.4215098927</v>
      </c>
      <c r="U3" s="13">
        <f t="shared" si="1"/>
        <v>2.059211626776981E-2</v>
      </c>
    </row>
    <row r="4" spans="1:21" x14ac:dyDescent="0.25">
      <c r="A4" s="18">
        <f>Data!A4</f>
        <v>39508</v>
      </c>
      <c r="B4" s="27">
        <f>Data!B4</f>
        <v>2008</v>
      </c>
      <c r="C4" s="5">
        <f>Data!E4</f>
        <v>4120513.3</v>
      </c>
      <c r="D4">
        <f>Data!S4</f>
        <v>881.6</v>
      </c>
      <c r="E4">
        <f>Data!T4</f>
        <v>0</v>
      </c>
      <c r="F4" s="23">
        <f>Data!Y4</f>
        <v>3</v>
      </c>
      <c r="G4" s="23">
        <f>Data!Z4</f>
        <v>1</v>
      </c>
      <c r="H4" s="23">
        <f>Data!AA4</f>
        <v>0</v>
      </c>
      <c r="I4" s="23">
        <f>Data!AD4</f>
        <v>0</v>
      </c>
      <c r="J4" s="23">
        <f>Data!AI4</f>
        <v>0</v>
      </c>
      <c r="L4">
        <f>'Residential OLS model'!$B$5</f>
        <v>2616615.1478140298</v>
      </c>
      <c r="M4">
        <f>'Residential OLS model'!$B$6*D4</f>
        <v>1967906.8507379356</v>
      </c>
      <c r="N4" s="23">
        <f>'Residential OLS model'!$B$7*E4</f>
        <v>0</v>
      </c>
      <c r="O4" s="23">
        <f>'Residential OLS model'!$B$8*F4</f>
        <v>-3754.3556873142597</v>
      </c>
      <c r="P4" s="23">
        <f>'Residential OLS model'!$B$9*G4</f>
        <v>-385041.40679526702</v>
      </c>
      <c r="Q4" s="23">
        <f>'Residential OLS model'!$B$10*H4</f>
        <v>0</v>
      </c>
      <c r="R4" s="23">
        <f>'Residential OLS model'!$B$11*I4</f>
        <v>0</v>
      </c>
      <c r="S4" s="23">
        <f>'Residential OLS model'!$B$12*J4</f>
        <v>0</v>
      </c>
      <c r="T4" s="23">
        <f t="shared" si="2"/>
        <v>4195726.236069384</v>
      </c>
      <c r="U4" s="13">
        <f t="shared" si="1"/>
        <v>1.8253292877220956E-2</v>
      </c>
    </row>
    <row r="5" spans="1:21" x14ac:dyDescent="0.25">
      <c r="A5" s="18">
        <f>Data!A5</f>
        <v>39539</v>
      </c>
      <c r="B5" s="27">
        <f>Data!B5</f>
        <v>2008</v>
      </c>
      <c r="C5" s="5">
        <f>Data!E5</f>
        <v>2920103.81</v>
      </c>
      <c r="D5">
        <f>Data!S5</f>
        <v>431.2</v>
      </c>
      <c r="E5">
        <f>Data!T5</f>
        <v>0</v>
      </c>
      <c r="F5" s="23">
        <f>Data!Y5</f>
        <v>4</v>
      </c>
      <c r="G5" s="23">
        <f>Data!Z5</f>
        <v>1</v>
      </c>
      <c r="H5" s="23">
        <f>Data!AA5</f>
        <v>0</v>
      </c>
      <c r="I5" s="23">
        <f>Data!AD5</f>
        <v>0</v>
      </c>
      <c r="J5" s="23">
        <f>Data!AI5</f>
        <v>0</v>
      </c>
      <c r="L5">
        <f>'Residential OLS model'!$B$5</f>
        <v>2616615.1478140298</v>
      </c>
      <c r="M5">
        <f>'Residential OLS model'!$B$6*D5</f>
        <v>962524.31265675789</v>
      </c>
      <c r="N5" s="23">
        <f>'Residential OLS model'!$B$7*E5</f>
        <v>0</v>
      </c>
      <c r="O5" s="23">
        <f>'Residential OLS model'!$B$8*F5</f>
        <v>-5005.8075830856797</v>
      </c>
      <c r="P5" s="23">
        <f>'Residential OLS model'!$B$9*G5</f>
        <v>-385041.40679526702</v>
      </c>
      <c r="Q5" s="23">
        <f>'Residential OLS model'!$B$10*H5</f>
        <v>0</v>
      </c>
      <c r="R5" s="23">
        <f>'Residential OLS model'!$B$11*I5</f>
        <v>0</v>
      </c>
      <c r="S5" s="23">
        <f>'Residential OLS model'!$B$12*J5</f>
        <v>0</v>
      </c>
      <c r="T5" s="23">
        <f t="shared" si="2"/>
        <v>3189092.246092435</v>
      </c>
      <c r="U5" s="13">
        <f t="shared" si="1"/>
        <v>9.2116052577060584E-2</v>
      </c>
    </row>
    <row r="6" spans="1:21" x14ac:dyDescent="0.25">
      <c r="A6" s="18">
        <f>Data!A6</f>
        <v>39569</v>
      </c>
      <c r="B6" s="27">
        <f>Data!B6</f>
        <v>2008</v>
      </c>
      <c r="C6" s="5">
        <f>Data!E6</f>
        <v>2793779.37</v>
      </c>
      <c r="D6">
        <f>Data!S6</f>
        <v>322.10000000000002</v>
      </c>
      <c r="E6">
        <f>Data!T6</f>
        <v>0</v>
      </c>
      <c r="F6" s="23">
        <f>Data!Y6</f>
        <v>5</v>
      </c>
      <c r="G6" s="23">
        <f>Data!Z6</f>
        <v>1</v>
      </c>
      <c r="H6" s="23">
        <f>Data!AA6</f>
        <v>0</v>
      </c>
      <c r="I6" s="23">
        <f>Data!AD6</f>
        <v>0</v>
      </c>
      <c r="J6" s="23">
        <f>Data!AI6</f>
        <v>0</v>
      </c>
      <c r="L6">
        <f>'Residential OLS model'!$B$5</f>
        <v>2616615.1478140298</v>
      </c>
      <c r="M6">
        <f>'Residential OLS model'!$B$6*D6</f>
        <v>718991.37547945674</v>
      </c>
      <c r="N6" s="23">
        <f>'Residential OLS model'!$B$7*E6</f>
        <v>0</v>
      </c>
      <c r="O6" s="23">
        <f>'Residential OLS model'!$B$8*F6</f>
        <v>-6257.2594788570996</v>
      </c>
      <c r="P6" s="23">
        <f>'Residential OLS model'!$B$9*G6</f>
        <v>-385041.40679526702</v>
      </c>
      <c r="Q6" s="23">
        <f>'Residential OLS model'!$B$10*H6</f>
        <v>0</v>
      </c>
      <c r="R6" s="23">
        <f>'Residential OLS model'!$B$11*I6</f>
        <v>0</v>
      </c>
      <c r="S6" s="23">
        <f>'Residential OLS model'!$B$12*J6</f>
        <v>0</v>
      </c>
      <c r="T6" s="23">
        <f t="shared" si="2"/>
        <v>2944307.8570193625</v>
      </c>
      <c r="U6" s="13">
        <f t="shared" si="1"/>
        <v>5.3879876355219271E-2</v>
      </c>
    </row>
    <row r="7" spans="1:21" x14ac:dyDescent="0.25">
      <c r="A7" s="18">
        <f>Data!A7</f>
        <v>39600</v>
      </c>
      <c r="B7" s="27">
        <f>Data!B7</f>
        <v>2008</v>
      </c>
      <c r="C7" s="5">
        <f>Data!E7</f>
        <v>3177125.75</v>
      </c>
      <c r="D7">
        <f>Data!S7</f>
        <v>85.4</v>
      </c>
      <c r="E7">
        <f>Data!T7</f>
        <v>13.5</v>
      </c>
      <c r="F7" s="23">
        <f>Data!Y7</f>
        <v>6</v>
      </c>
      <c r="G7" s="23">
        <f>Data!Z7</f>
        <v>0</v>
      </c>
      <c r="H7" s="23">
        <f>Data!AA7</f>
        <v>0</v>
      </c>
      <c r="I7" s="23">
        <f>Data!AD7</f>
        <v>0</v>
      </c>
      <c r="J7" s="23">
        <f>Data!AI7</f>
        <v>0</v>
      </c>
      <c r="L7">
        <f>'Residential OLS model'!$B$5</f>
        <v>2616615.1478140298</v>
      </c>
      <c r="M7">
        <f>'Residential OLS model'!$B$6*D7</f>
        <v>190629.81516903325</v>
      </c>
      <c r="N7" s="23">
        <f>'Residential OLS model'!$B$7*E7</f>
        <v>98536.018222788261</v>
      </c>
      <c r="O7" s="23">
        <f>'Residential OLS model'!$B$8*F7</f>
        <v>-7508.7113746285195</v>
      </c>
      <c r="P7" s="23">
        <f>'Residential OLS model'!$B$9*G7</f>
        <v>0</v>
      </c>
      <c r="Q7" s="23">
        <f>'Residential OLS model'!$B$10*H7</f>
        <v>0</v>
      </c>
      <c r="R7" s="23">
        <f>'Residential OLS model'!$B$11*I7</f>
        <v>0</v>
      </c>
      <c r="S7" s="23">
        <f>'Residential OLS model'!$B$12*J7</f>
        <v>0</v>
      </c>
      <c r="T7" s="23">
        <f t="shared" si="2"/>
        <v>2898272.2698312229</v>
      </c>
      <c r="U7" s="13">
        <f t="shared" si="1"/>
        <v>8.7769103935774986E-2</v>
      </c>
    </row>
    <row r="8" spans="1:21" x14ac:dyDescent="0.25">
      <c r="A8" s="18">
        <f>Data!A8</f>
        <v>39630</v>
      </c>
      <c r="B8" s="27">
        <f>Data!B8</f>
        <v>2008</v>
      </c>
      <c r="C8" s="5">
        <f>Data!E8</f>
        <v>3227538.3</v>
      </c>
      <c r="D8">
        <f>Data!S8</f>
        <v>40.9</v>
      </c>
      <c r="E8">
        <f>Data!T8</f>
        <v>13.2</v>
      </c>
      <c r="F8" s="23">
        <f>Data!Y8</f>
        <v>7</v>
      </c>
      <c r="G8" s="23">
        <f>Data!Z8</f>
        <v>0</v>
      </c>
      <c r="H8" s="23">
        <f>Data!AA8</f>
        <v>0</v>
      </c>
      <c r="I8" s="23">
        <f>Data!AD8</f>
        <v>0</v>
      </c>
      <c r="J8" s="23">
        <f>Data!AI8</f>
        <v>1</v>
      </c>
      <c r="L8">
        <f>'Residential OLS model'!$B$5</f>
        <v>2616615.1478140298</v>
      </c>
      <c r="M8">
        <f>'Residential OLS model'!$B$6*D8</f>
        <v>91296.948950977268</v>
      </c>
      <c r="N8" s="23">
        <f>'Residential OLS model'!$B$7*E8</f>
        <v>96346.328928948511</v>
      </c>
      <c r="O8" s="23">
        <f>'Residential OLS model'!$B$8*F8</f>
        <v>-8760.1632703999385</v>
      </c>
      <c r="P8" s="23">
        <f>'Residential OLS model'!$B$9*G8</f>
        <v>0</v>
      </c>
      <c r="Q8" s="23">
        <f>'Residential OLS model'!$B$10*H8</f>
        <v>0</v>
      </c>
      <c r="R8" s="23">
        <f>'Residential OLS model'!$B$11*I8</f>
        <v>0</v>
      </c>
      <c r="S8" s="23">
        <f>'Residential OLS model'!$B$12*J8</f>
        <v>129222.719858172</v>
      </c>
      <c r="T8" s="23">
        <f t="shared" si="2"/>
        <v>2924720.9822817273</v>
      </c>
      <c r="U8" s="13">
        <f t="shared" si="1"/>
        <v>9.3822997458549939E-2</v>
      </c>
    </row>
    <row r="9" spans="1:21" x14ac:dyDescent="0.25">
      <c r="A9" s="18">
        <f>Data!A9</f>
        <v>39661</v>
      </c>
      <c r="B9" s="27">
        <f>Data!B9</f>
        <v>2008</v>
      </c>
      <c r="C9" s="5">
        <f>Data!E9</f>
        <v>2365844.5</v>
      </c>
      <c r="D9">
        <f>Data!S9</f>
        <v>59</v>
      </c>
      <c r="E9">
        <f>Data!T9</f>
        <v>9.4</v>
      </c>
      <c r="F9" s="23">
        <f>Data!Y9</f>
        <v>8</v>
      </c>
      <c r="G9" s="23">
        <f>Data!Z9</f>
        <v>0</v>
      </c>
      <c r="H9" s="23">
        <f>Data!AA9</f>
        <v>0</v>
      </c>
      <c r="I9" s="23">
        <f>Data!AD9</f>
        <v>0</v>
      </c>
      <c r="J9" s="23">
        <f>Data!AI9</f>
        <v>0</v>
      </c>
      <c r="L9">
        <f>'Residential OLS model'!$B$5</f>
        <v>2616615.1478140298</v>
      </c>
      <c r="M9">
        <f>'Residential OLS model'!$B$6*D9</f>
        <v>131699.75521045621</v>
      </c>
      <c r="N9" s="23">
        <f>'Residential OLS model'!$B$7*E9</f>
        <v>68610.264540311822</v>
      </c>
      <c r="O9" s="23">
        <f>'Residential OLS model'!$B$8*F9</f>
        <v>-10011.615166171359</v>
      </c>
      <c r="P9" s="23">
        <f>'Residential OLS model'!$B$9*G9</f>
        <v>0</v>
      </c>
      <c r="Q9" s="23">
        <f>'Residential OLS model'!$B$10*H9</f>
        <v>0</v>
      </c>
      <c r="R9" s="23">
        <f>'Residential OLS model'!$B$11*I9</f>
        <v>0</v>
      </c>
      <c r="S9" s="23">
        <f>'Residential OLS model'!$B$12*J9</f>
        <v>0</v>
      </c>
      <c r="T9" s="23">
        <f t="shared" si="2"/>
        <v>2806913.5523986267</v>
      </c>
      <c r="U9" s="13">
        <f t="shared" si="1"/>
        <v>0.18643197065514097</v>
      </c>
    </row>
    <row r="10" spans="1:21" x14ac:dyDescent="0.25">
      <c r="A10" s="18">
        <f>Data!A10</f>
        <v>39692</v>
      </c>
      <c r="B10" s="27">
        <f>Data!B10</f>
        <v>2008</v>
      </c>
      <c r="C10" s="5">
        <f>Data!E10</f>
        <v>2725192.5</v>
      </c>
      <c r="D10">
        <f>Data!S10</f>
        <v>201.3</v>
      </c>
      <c r="E10">
        <f>Data!T10</f>
        <v>8.4</v>
      </c>
      <c r="F10" s="23">
        <f>Data!Y10</f>
        <v>9</v>
      </c>
      <c r="G10" s="23">
        <f>Data!Z10</f>
        <v>0</v>
      </c>
      <c r="H10" s="23">
        <f>Data!AA10</f>
        <v>1</v>
      </c>
      <c r="I10" s="23">
        <f>Data!AD10</f>
        <v>0</v>
      </c>
      <c r="J10" s="23">
        <f>Data!AI10</f>
        <v>0</v>
      </c>
      <c r="L10">
        <f>'Residential OLS model'!$B$5</f>
        <v>2616615.1478140298</v>
      </c>
      <c r="M10">
        <f>'Residential OLS model'!$B$6*D10</f>
        <v>449341.70718414977</v>
      </c>
      <c r="N10" s="23">
        <f>'Residential OLS model'!$B$7*E10</f>
        <v>61311.3002275127</v>
      </c>
      <c r="O10" s="23">
        <f>'Residential OLS model'!$B$8*F10</f>
        <v>-11263.06706194278</v>
      </c>
      <c r="P10" s="23">
        <f>'Residential OLS model'!$B$9*G10</f>
        <v>0</v>
      </c>
      <c r="Q10" s="23">
        <f>'Residential OLS model'!$B$10*H10</f>
        <v>-274801.59261032101</v>
      </c>
      <c r="R10" s="23">
        <f>'Residential OLS model'!$B$11*I10</f>
        <v>0</v>
      </c>
      <c r="S10" s="23">
        <f>'Residential OLS model'!$B$12*J10</f>
        <v>0</v>
      </c>
      <c r="T10" s="23">
        <f t="shared" si="2"/>
        <v>2841203.4955534283</v>
      </c>
      <c r="U10" s="13">
        <f t="shared" si="1"/>
        <v>4.2569835178039098E-2</v>
      </c>
    </row>
    <row r="11" spans="1:21" x14ac:dyDescent="0.25">
      <c r="A11" s="18">
        <f>Data!A11</f>
        <v>39722</v>
      </c>
      <c r="B11" s="27">
        <f>Data!B11</f>
        <v>2008</v>
      </c>
      <c r="C11" s="5">
        <f>Data!E11</f>
        <v>3290420.1</v>
      </c>
      <c r="D11">
        <f>Data!S11</f>
        <v>404.9</v>
      </c>
      <c r="E11">
        <f>Data!T11</f>
        <v>2.5</v>
      </c>
      <c r="F11" s="23">
        <f>Data!Y11</f>
        <v>10</v>
      </c>
      <c r="G11" s="23">
        <f>Data!Z11</f>
        <v>0</v>
      </c>
      <c r="H11" s="23">
        <f>Data!AA11</f>
        <v>1</v>
      </c>
      <c r="I11" s="23">
        <f>Data!AD11</f>
        <v>0</v>
      </c>
      <c r="J11" s="23">
        <f>Data!AI11</f>
        <v>0</v>
      </c>
      <c r="L11">
        <f>'Residential OLS model'!$B$5</f>
        <v>2616615.1478140298</v>
      </c>
      <c r="M11">
        <f>'Residential OLS model'!$B$6*D11</f>
        <v>903817.47262226639</v>
      </c>
      <c r="N11" s="23">
        <f>'Residential OLS model'!$B$7*E11</f>
        <v>18247.410781997827</v>
      </c>
      <c r="O11" s="23">
        <f>'Residential OLS model'!$B$8*F11</f>
        <v>-12514.518957714199</v>
      </c>
      <c r="P11" s="23">
        <f>'Residential OLS model'!$B$9*G11</f>
        <v>0</v>
      </c>
      <c r="Q11" s="23">
        <f>'Residential OLS model'!$B$10*H11</f>
        <v>-274801.59261032101</v>
      </c>
      <c r="R11" s="23">
        <f>'Residential OLS model'!$B$11*I11</f>
        <v>0</v>
      </c>
      <c r="S11" s="23">
        <f>'Residential OLS model'!$B$12*J11</f>
        <v>0</v>
      </c>
      <c r="T11" s="23">
        <f t="shared" si="2"/>
        <v>3251363.919650259</v>
      </c>
      <c r="U11" s="13">
        <f t="shared" si="1"/>
        <v>1.1869663800601367E-2</v>
      </c>
    </row>
    <row r="12" spans="1:21" x14ac:dyDescent="0.25">
      <c r="A12" s="18">
        <f>Data!A12</f>
        <v>39753</v>
      </c>
      <c r="B12" s="27">
        <f>Data!B12</f>
        <v>2008</v>
      </c>
      <c r="C12" s="5">
        <f>Data!E12</f>
        <v>3628828.9</v>
      </c>
      <c r="D12">
        <f>Data!S12</f>
        <v>600.1</v>
      </c>
      <c r="E12">
        <f>Data!T12</f>
        <v>0</v>
      </c>
      <c r="F12" s="23">
        <f>Data!Y12</f>
        <v>11</v>
      </c>
      <c r="G12" s="23">
        <f>Data!Z12</f>
        <v>0</v>
      </c>
      <c r="H12" s="23">
        <f>Data!AA12</f>
        <v>1</v>
      </c>
      <c r="I12" s="23">
        <f>Data!AD12</f>
        <v>0</v>
      </c>
      <c r="J12" s="23">
        <f>Data!AI12</f>
        <v>0</v>
      </c>
      <c r="L12">
        <f>'Residential OLS model'!$B$5</f>
        <v>2616615.1478140298</v>
      </c>
      <c r="M12">
        <f>'Residential OLS model'!$B$6*D12</f>
        <v>1339542.7644371996</v>
      </c>
      <c r="N12" s="23">
        <f>'Residential OLS model'!$B$7*E12</f>
        <v>0</v>
      </c>
      <c r="O12" s="23">
        <f>'Residential OLS model'!$B$8*F12</f>
        <v>-13765.970853485618</v>
      </c>
      <c r="P12" s="23">
        <f>'Residential OLS model'!$B$9*G12</f>
        <v>0</v>
      </c>
      <c r="Q12" s="23">
        <f>'Residential OLS model'!$B$10*H12</f>
        <v>-274801.59261032101</v>
      </c>
      <c r="R12" s="23">
        <f>'Residential OLS model'!$B$11*I12</f>
        <v>0</v>
      </c>
      <c r="S12" s="23">
        <f>'Residential OLS model'!$B$12*J12</f>
        <v>0</v>
      </c>
      <c r="T12" s="23">
        <f t="shared" si="2"/>
        <v>3667590.3487874228</v>
      </c>
      <c r="U12" s="13">
        <f t="shared" si="1"/>
        <v>1.0681531109781133E-2</v>
      </c>
    </row>
    <row r="13" spans="1:21" x14ac:dyDescent="0.25">
      <c r="A13" s="18">
        <f>Data!A13</f>
        <v>39783</v>
      </c>
      <c r="B13" s="27">
        <f>Data!B13</f>
        <v>2008</v>
      </c>
      <c r="C13" s="5">
        <f>Data!E13</f>
        <v>4800892</v>
      </c>
      <c r="D13">
        <f>Data!S13</f>
        <v>1041.0999999999999</v>
      </c>
      <c r="E13">
        <f>Data!T13</f>
        <v>0</v>
      </c>
      <c r="F13" s="23">
        <f>Data!Y13</f>
        <v>12</v>
      </c>
      <c r="G13" s="23">
        <f>Data!Z13</f>
        <v>0</v>
      </c>
      <c r="H13" s="23">
        <f>Data!AA13</f>
        <v>0</v>
      </c>
      <c r="I13" s="23">
        <f>Data!AD13</f>
        <v>0</v>
      </c>
      <c r="J13" s="23">
        <f>Data!AI13</f>
        <v>0</v>
      </c>
      <c r="L13">
        <f>'Residential OLS model'!$B$5</f>
        <v>2616615.1478140298</v>
      </c>
      <c r="M13">
        <f>'Residential OLS model'!$B$6*D13</f>
        <v>2323942.6296543381</v>
      </c>
      <c r="N13" s="23">
        <f>'Residential OLS model'!$B$7*E13</f>
        <v>0</v>
      </c>
      <c r="O13" s="23">
        <f>'Residential OLS model'!$B$8*F13</f>
        <v>-15017.422749257039</v>
      </c>
      <c r="P13" s="23">
        <f>'Residential OLS model'!$B$9*G13</f>
        <v>0</v>
      </c>
      <c r="Q13" s="23">
        <f>'Residential OLS model'!$B$10*H13</f>
        <v>0</v>
      </c>
      <c r="R13" s="23">
        <f>'Residential OLS model'!$B$11*I13</f>
        <v>0</v>
      </c>
      <c r="S13" s="23">
        <f>'Residential OLS model'!$B$12*J13</f>
        <v>0</v>
      </c>
      <c r="T13" s="23">
        <f t="shared" si="2"/>
        <v>4925540.3547191117</v>
      </c>
      <c r="U13" s="13">
        <f t="shared" si="1"/>
        <v>2.5963582334097849E-2</v>
      </c>
    </row>
    <row r="14" spans="1:21" x14ac:dyDescent="0.25">
      <c r="A14" s="18">
        <f>Data!A14</f>
        <v>39814</v>
      </c>
      <c r="B14" s="27">
        <f>Data!B14</f>
        <v>2009</v>
      </c>
      <c r="C14" s="5">
        <f>Data!E14</f>
        <v>5529547</v>
      </c>
      <c r="D14">
        <f>Data!S14</f>
        <v>1165.0999999999999</v>
      </c>
      <c r="E14">
        <f>Data!T14</f>
        <v>0</v>
      </c>
      <c r="F14" s="23">
        <f>Data!Y14</f>
        <v>13</v>
      </c>
      <c r="G14" s="23">
        <f>Data!Z14</f>
        <v>0</v>
      </c>
      <c r="H14" s="23">
        <f>Data!AA14</f>
        <v>0</v>
      </c>
      <c r="I14" s="23">
        <f>Data!AD14</f>
        <v>0</v>
      </c>
      <c r="J14" s="23">
        <f>Data!AI14</f>
        <v>0</v>
      </c>
      <c r="L14">
        <f>'Residential OLS model'!$B$5</f>
        <v>2616615.1478140298</v>
      </c>
      <c r="M14">
        <f>'Residential OLS model'!$B$6*D14</f>
        <v>2600735.3355203816</v>
      </c>
      <c r="N14" s="23">
        <f>'Residential OLS model'!$B$7*E14</f>
        <v>0</v>
      </c>
      <c r="O14" s="23">
        <f>'Residential OLS model'!$B$8*F14</f>
        <v>-16268.87464502846</v>
      </c>
      <c r="P14" s="23">
        <f>'Residential OLS model'!$B$9*G14</f>
        <v>0</v>
      </c>
      <c r="Q14" s="23">
        <f>'Residential OLS model'!$B$10*H14</f>
        <v>0</v>
      </c>
      <c r="R14" s="23">
        <f>'Residential OLS model'!$B$11*I14</f>
        <v>0</v>
      </c>
      <c r="S14" s="23">
        <f>'Residential OLS model'!$B$12*J14</f>
        <v>0</v>
      </c>
      <c r="T14" s="23">
        <f t="shared" si="2"/>
        <v>5201081.6086893827</v>
      </c>
      <c r="U14" s="13">
        <f t="shared" si="1"/>
        <v>5.9401862631896847E-2</v>
      </c>
    </row>
    <row r="15" spans="1:21" x14ac:dyDescent="0.25">
      <c r="A15" s="18">
        <f>Data!A15</f>
        <v>39845</v>
      </c>
      <c r="B15" s="27">
        <f>Data!B15</f>
        <v>2009</v>
      </c>
      <c r="C15" s="5">
        <f>Data!E15</f>
        <v>3825302</v>
      </c>
      <c r="D15">
        <f>Data!S15</f>
        <v>891.4</v>
      </c>
      <c r="E15">
        <f>Data!T15</f>
        <v>0</v>
      </c>
      <c r="F15" s="23">
        <f>Data!Y15</f>
        <v>14</v>
      </c>
      <c r="G15" s="23">
        <f>Data!Z15</f>
        <v>0</v>
      </c>
      <c r="H15" s="23">
        <f>Data!AA15</f>
        <v>0</v>
      </c>
      <c r="I15" s="23">
        <f>Data!AD15</f>
        <v>1</v>
      </c>
      <c r="J15" s="23">
        <f>Data!AI15</f>
        <v>0</v>
      </c>
      <c r="L15">
        <f>'Residential OLS model'!$B$5</f>
        <v>2616615.1478140298</v>
      </c>
      <c r="M15">
        <f>'Residential OLS model'!$B$6*D15</f>
        <v>1989782.4032983163</v>
      </c>
      <c r="N15" s="23">
        <f>'Residential OLS model'!$B$7*E15</f>
        <v>0</v>
      </c>
      <c r="O15" s="23">
        <f>'Residential OLS model'!$B$8*F15</f>
        <v>-17520.326540799877</v>
      </c>
      <c r="P15" s="23">
        <f>'Residential OLS model'!$B$9*G15</f>
        <v>0</v>
      </c>
      <c r="Q15" s="23">
        <f>'Residential OLS model'!$B$10*H15</f>
        <v>0</v>
      </c>
      <c r="R15" s="23">
        <f>'Residential OLS model'!$B$11*I15</f>
        <v>-442206.74041405</v>
      </c>
      <c r="S15" s="23">
        <f>'Residential OLS model'!$B$12*J15</f>
        <v>0</v>
      </c>
      <c r="T15" s="23">
        <f t="shared" si="2"/>
        <v>4146670.4841574966</v>
      </c>
      <c r="U15" s="13">
        <f t="shared" si="1"/>
        <v>8.4011271308120666E-2</v>
      </c>
    </row>
    <row r="16" spans="1:21" x14ac:dyDescent="0.25">
      <c r="A16" s="18">
        <f>Data!A16</f>
        <v>39873</v>
      </c>
      <c r="B16" s="27">
        <f>Data!B16</f>
        <v>2009</v>
      </c>
      <c r="C16" s="5">
        <f>Data!E16</f>
        <v>4119385</v>
      </c>
      <c r="D16">
        <f>Data!S16</f>
        <v>782.4</v>
      </c>
      <c r="E16">
        <f>Data!T16</f>
        <v>0</v>
      </c>
      <c r="F16" s="23">
        <f>Data!Y16</f>
        <v>15</v>
      </c>
      <c r="G16" s="23">
        <f>Data!Z16</f>
        <v>1</v>
      </c>
      <c r="H16" s="23">
        <f>Data!AA16</f>
        <v>0</v>
      </c>
      <c r="I16" s="23">
        <f>Data!AD16</f>
        <v>0</v>
      </c>
      <c r="J16" s="23">
        <f>Data!AI16</f>
        <v>0</v>
      </c>
      <c r="L16">
        <f>'Residential OLS model'!$B$5</f>
        <v>2616615.1478140298</v>
      </c>
      <c r="M16">
        <f>'Residential OLS model'!$B$6*D16</f>
        <v>1746472.6860451007</v>
      </c>
      <c r="N16" s="23">
        <f>'Residential OLS model'!$B$7*E16</f>
        <v>0</v>
      </c>
      <c r="O16" s="23">
        <f>'Residential OLS model'!$B$8*F16</f>
        <v>-18771.778436571298</v>
      </c>
      <c r="P16" s="23">
        <f>'Residential OLS model'!$B$9*G16</f>
        <v>-385041.40679526702</v>
      </c>
      <c r="Q16" s="23">
        <f>'Residential OLS model'!$B$10*H16</f>
        <v>0</v>
      </c>
      <c r="R16" s="23">
        <f>'Residential OLS model'!$B$11*I16</f>
        <v>0</v>
      </c>
      <c r="S16" s="23">
        <f>'Residential OLS model'!$B$12*J16</f>
        <v>0</v>
      </c>
      <c r="T16" s="23">
        <f t="shared" si="2"/>
        <v>3959274.6486272924</v>
      </c>
      <c r="U16" s="13">
        <f t="shared" si="1"/>
        <v>3.8867537599109485E-2</v>
      </c>
    </row>
    <row r="17" spans="1:21" x14ac:dyDescent="0.25">
      <c r="A17" s="18">
        <f>Data!A17</f>
        <v>39904</v>
      </c>
      <c r="B17" s="27">
        <f>Data!B17</f>
        <v>2009</v>
      </c>
      <c r="C17" s="5">
        <f>Data!E17</f>
        <v>3554291</v>
      </c>
      <c r="D17">
        <f>Data!S17</f>
        <v>509.7</v>
      </c>
      <c r="E17">
        <f>Data!T17</f>
        <v>0</v>
      </c>
      <c r="F17" s="23">
        <f>Data!Y17</f>
        <v>16</v>
      </c>
      <c r="G17" s="23">
        <f>Data!Z17</f>
        <v>1</v>
      </c>
      <c r="H17" s="23">
        <f>Data!AA17</f>
        <v>0</v>
      </c>
      <c r="I17" s="23">
        <f>Data!AD17</f>
        <v>0</v>
      </c>
      <c r="J17" s="23">
        <f>Data!AI17</f>
        <v>0</v>
      </c>
      <c r="L17">
        <f>'Residential OLS model'!$B$5</f>
        <v>2616615.1478140298</v>
      </c>
      <c r="M17">
        <f>'Residential OLS model'!$B$6*D17</f>
        <v>1137751.9530638903</v>
      </c>
      <c r="N17" s="23">
        <f>'Residential OLS model'!$B$7*E17</f>
        <v>0</v>
      </c>
      <c r="O17" s="23">
        <f>'Residential OLS model'!$B$8*F17</f>
        <v>-20023.230332342719</v>
      </c>
      <c r="P17" s="23">
        <f>'Residential OLS model'!$B$9*G17</f>
        <v>-385041.40679526702</v>
      </c>
      <c r="Q17" s="23">
        <f>'Residential OLS model'!$B$10*H17</f>
        <v>0</v>
      </c>
      <c r="R17" s="23">
        <f>'Residential OLS model'!$B$11*I17</f>
        <v>0</v>
      </c>
      <c r="S17" s="23">
        <f>'Residential OLS model'!$B$12*J17</f>
        <v>0</v>
      </c>
      <c r="T17" s="23">
        <f t="shared" si="2"/>
        <v>3349302.4637503102</v>
      </c>
      <c r="U17" s="13">
        <f t="shared" si="1"/>
        <v>5.7673537774394316E-2</v>
      </c>
    </row>
    <row r="18" spans="1:21" x14ac:dyDescent="0.25">
      <c r="A18" s="18">
        <f>Data!A18</f>
        <v>39934</v>
      </c>
      <c r="B18" s="27">
        <f>Data!B18</f>
        <v>2009</v>
      </c>
      <c r="C18" s="5">
        <f>Data!E18</f>
        <v>2856564</v>
      </c>
      <c r="D18">
        <f>Data!S18</f>
        <v>326.10000000000002</v>
      </c>
      <c r="E18">
        <f>Data!T18</f>
        <v>0</v>
      </c>
      <c r="F18" s="23">
        <f>Data!Y18</f>
        <v>17</v>
      </c>
      <c r="G18" s="23">
        <f>Data!Z18</f>
        <v>1</v>
      </c>
      <c r="H18" s="23">
        <f>Data!AA18</f>
        <v>0</v>
      </c>
      <c r="I18" s="23">
        <f>Data!AD18</f>
        <v>0</v>
      </c>
      <c r="J18" s="23">
        <f>Data!AI18</f>
        <v>0</v>
      </c>
      <c r="L18">
        <f>'Residential OLS model'!$B$5</f>
        <v>2616615.1478140298</v>
      </c>
      <c r="M18">
        <f>'Residential OLS model'!$B$6*D18</f>
        <v>727920.17244287755</v>
      </c>
      <c r="N18" s="23">
        <f>'Residential OLS model'!$B$7*E18</f>
        <v>0</v>
      </c>
      <c r="O18" s="23">
        <f>'Residential OLS model'!$B$8*F18</f>
        <v>-21274.682228114139</v>
      </c>
      <c r="P18" s="23">
        <f>'Residential OLS model'!$B$9*G18</f>
        <v>-385041.40679526702</v>
      </c>
      <c r="Q18" s="23">
        <f>'Residential OLS model'!$B$10*H18</f>
        <v>0</v>
      </c>
      <c r="R18" s="23">
        <f>'Residential OLS model'!$B$11*I18</f>
        <v>0</v>
      </c>
      <c r="S18" s="23">
        <f>'Residential OLS model'!$B$12*J18</f>
        <v>0</v>
      </c>
      <c r="T18" s="23">
        <f t="shared" si="2"/>
        <v>2938219.2312335265</v>
      </c>
      <c r="U18" s="13">
        <f t="shared" si="1"/>
        <v>2.8585122277507695E-2</v>
      </c>
    </row>
    <row r="19" spans="1:21" x14ac:dyDescent="0.25">
      <c r="A19" s="18">
        <f>Data!A19</f>
        <v>39965</v>
      </c>
      <c r="B19" s="27">
        <f>Data!B19</f>
        <v>2009</v>
      </c>
      <c r="C19" s="5">
        <f>Data!E19</f>
        <v>3207383</v>
      </c>
      <c r="D19">
        <f>Data!S19</f>
        <v>117.6</v>
      </c>
      <c r="E19">
        <f>Data!T19</f>
        <v>29.4</v>
      </c>
      <c r="F19" s="23">
        <f>Data!Y19</f>
        <v>18</v>
      </c>
      <c r="G19" s="23">
        <f>Data!Z19</f>
        <v>0</v>
      </c>
      <c r="H19" s="23">
        <f>Data!AA19</f>
        <v>0</v>
      </c>
      <c r="I19" s="23">
        <f>Data!AD19</f>
        <v>0</v>
      </c>
      <c r="J19" s="23">
        <f>Data!AI19</f>
        <v>0</v>
      </c>
      <c r="L19">
        <f>'Residential OLS model'!$B$5</f>
        <v>2616615.1478140298</v>
      </c>
      <c r="M19">
        <f>'Residential OLS model'!$B$6*D19</f>
        <v>262506.63072457036</v>
      </c>
      <c r="N19" s="23">
        <f>'Residential OLS model'!$B$7*E19</f>
        <v>214589.55079629441</v>
      </c>
      <c r="O19" s="23">
        <f>'Residential OLS model'!$B$8*F19</f>
        <v>-22526.13412388556</v>
      </c>
      <c r="P19" s="23">
        <f>'Residential OLS model'!$B$9*G19</f>
        <v>0</v>
      </c>
      <c r="Q19" s="23">
        <f>'Residential OLS model'!$B$10*H19</f>
        <v>0</v>
      </c>
      <c r="R19" s="23">
        <f>'Residential OLS model'!$B$11*I19</f>
        <v>0</v>
      </c>
      <c r="S19" s="23">
        <f>'Residential OLS model'!$B$12*J19</f>
        <v>0</v>
      </c>
      <c r="T19" s="23">
        <f t="shared" si="2"/>
        <v>3071185.1952110091</v>
      </c>
      <c r="U19" s="13">
        <f t="shared" si="1"/>
        <v>4.2463841951207844E-2</v>
      </c>
    </row>
    <row r="20" spans="1:21" x14ac:dyDescent="0.25">
      <c r="A20" s="18">
        <f>Data!A20</f>
        <v>39995</v>
      </c>
      <c r="B20" s="27">
        <f>Data!B20</f>
        <v>2009</v>
      </c>
      <c r="C20" s="5">
        <f>Data!E20</f>
        <v>3010260</v>
      </c>
      <c r="D20">
        <f>Data!S20</f>
        <v>74</v>
      </c>
      <c r="E20">
        <f>Data!T20</f>
        <v>6.4</v>
      </c>
      <c r="F20" s="23">
        <f>Data!Y20</f>
        <v>19</v>
      </c>
      <c r="G20" s="23">
        <f>Data!Z20</f>
        <v>0</v>
      </c>
      <c r="H20" s="23">
        <f>Data!AA20</f>
        <v>0</v>
      </c>
      <c r="I20" s="23">
        <f>Data!AD20</f>
        <v>0</v>
      </c>
      <c r="J20" s="23">
        <f>Data!AI20</f>
        <v>1</v>
      </c>
      <c r="L20">
        <f>'Residential OLS model'!$B$5</f>
        <v>2616615.1478140298</v>
      </c>
      <c r="M20">
        <f>'Residential OLS model'!$B$6*D20</f>
        <v>165182.74382328405</v>
      </c>
      <c r="N20" s="23">
        <f>'Residential OLS model'!$B$7*E20</f>
        <v>46713.371601914434</v>
      </c>
      <c r="O20" s="23">
        <f>'Residential OLS model'!$B$8*F20</f>
        <v>-23777.586019656977</v>
      </c>
      <c r="P20" s="23">
        <f>'Residential OLS model'!$B$9*G20</f>
        <v>0</v>
      </c>
      <c r="Q20" s="23">
        <f>'Residential OLS model'!$B$10*H20</f>
        <v>0</v>
      </c>
      <c r="R20" s="23">
        <f>'Residential OLS model'!$B$11*I20</f>
        <v>0</v>
      </c>
      <c r="S20" s="23">
        <f>'Residential OLS model'!$B$12*J20</f>
        <v>129222.719858172</v>
      </c>
      <c r="T20" s="23">
        <f t="shared" si="2"/>
        <v>2933956.3970777434</v>
      </c>
      <c r="U20" s="13">
        <f t="shared" si="1"/>
        <v>2.5347844678617983E-2</v>
      </c>
    </row>
    <row r="21" spans="1:21" x14ac:dyDescent="0.25">
      <c r="A21" s="18">
        <f>Data!A21</f>
        <v>40026</v>
      </c>
      <c r="B21" s="27">
        <f>Data!B21</f>
        <v>2009</v>
      </c>
      <c r="C21" s="5">
        <f>Data!E21</f>
        <v>3085129</v>
      </c>
      <c r="D21">
        <f>Data!S21</f>
        <v>107.7</v>
      </c>
      <c r="E21">
        <f>Data!T21</f>
        <v>23.9</v>
      </c>
      <c r="F21" s="23">
        <f>Data!Y21</f>
        <v>20</v>
      </c>
      <c r="G21" s="23">
        <f>Data!Z21</f>
        <v>0</v>
      </c>
      <c r="H21" s="23">
        <f>Data!AA21</f>
        <v>0</v>
      </c>
      <c r="I21" s="23">
        <f>Data!AD21</f>
        <v>0</v>
      </c>
      <c r="J21" s="23">
        <f>Data!AI21</f>
        <v>0</v>
      </c>
      <c r="L21">
        <f>'Residential OLS model'!$B$5</f>
        <v>2616615.1478140298</v>
      </c>
      <c r="M21">
        <f>'Residential OLS model'!$B$6*D21</f>
        <v>240407.85824010399</v>
      </c>
      <c r="N21" s="23">
        <f>'Residential OLS model'!$B$7*E21</f>
        <v>174445.24707589921</v>
      </c>
      <c r="O21" s="23">
        <f>'Residential OLS model'!$B$8*F21</f>
        <v>-25029.037915428398</v>
      </c>
      <c r="P21" s="23">
        <f>'Residential OLS model'!$B$9*G21</f>
        <v>0</v>
      </c>
      <c r="Q21" s="23">
        <f>'Residential OLS model'!$B$10*H21</f>
        <v>0</v>
      </c>
      <c r="R21" s="23">
        <f>'Residential OLS model'!$B$11*I21</f>
        <v>0</v>
      </c>
      <c r="S21" s="23">
        <f>'Residential OLS model'!$B$12*J21</f>
        <v>0</v>
      </c>
      <c r="T21" s="23">
        <f t="shared" si="2"/>
        <v>3006439.2152146045</v>
      </c>
      <c r="U21" s="13">
        <f t="shared" si="1"/>
        <v>2.5506157047369978E-2</v>
      </c>
    </row>
    <row r="22" spans="1:21" x14ac:dyDescent="0.25">
      <c r="A22" s="18">
        <f>Data!A22</f>
        <v>40057</v>
      </c>
      <c r="B22" s="27">
        <f>Data!B22</f>
        <v>2009</v>
      </c>
      <c r="C22" s="5">
        <f>Data!E22</f>
        <v>2625912</v>
      </c>
      <c r="D22">
        <f>Data!S22</f>
        <v>145.5</v>
      </c>
      <c r="E22">
        <f>Data!T22</f>
        <v>5.4</v>
      </c>
      <c r="F22" s="23">
        <f>Data!Y22</f>
        <v>21</v>
      </c>
      <c r="G22" s="23">
        <f>Data!Z22</f>
        <v>0</v>
      </c>
      <c r="H22" s="23">
        <f>Data!AA22</f>
        <v>1</v>
      </c>
      <c r="I22" s="23">
        <f>Data!AD22</f>
        <v>0</v>
      </c>
      <c r="J22" s="23">
        <f>Data!AI22</f>
        <v>0</v>
      </c>
      <c r="L22">
        <f>'Residential OLS model'!$B$5</f>
        <v>2616615.1478140298</v>
      </c>
      <c r="M22">
        <f>'Residential OLS model'!$B$6*D22</f>
        <v>324784.98954443017</v>
      </c>
      <c r="N22" s="23">
        <f>'Residential OLS model'!$B$7*E22</f>
        <v>39414.407289115305</v>
      </c>
      <c r="O22" s="23">
        <f>'Residential OLS model'!$B$8*F22</f>
        <v>-26280.489811199819</v>
      </c>
      <c r="P22" s="23">
        <f>'Residential OLS model'!$B$9*G22</f>
        <v>0</v>
      </c>
      <c r="Q22" s="23">
        <f>'Residential OLS model'!$B$10*H22</f>
        <v>-274801.59261032101</v>
      </c>
      <c r="R22" s="23">
        <f>'Residential OLS model'!$B$11*I22</f>
        <v>0</v>
      </c>
      <c r="S22" s="23">
        <f>'Residential OLS model'!$B$12*J22</f>
        <v>0</v>
      </c>
      <c r="T22" s="23">
        <f t="shared" si="2"/>
        <v>2679732.4622260546</v>
      </c>
      <c r="U22" s="13">
        <f t="shared" si="1"/>
        <v>2.0495912363420646E-2</v>
      </c>
    </row>
    <row r="23" spans="1:21" x14ac:dyDescent="0.25">
      <c r="A23" s="18">
        <f>Data!A23</f>
        <v>40087</v>
      </c>
      <c r="B23" s="27">
        <f>Data!B23</f>
        <v>2009</v>
      </c>
      <c r="C23" s="5">
        <f>Data!E23</f>
        <v>3098855</v>
      </c>
      <c r="D23">
        <f>Data!S23</f>
        <v>466.8</v>
      </c>
      <c r="E23">
        <f>Data!T23</f>
        <v>0</v>
      </c>
      <c r="F23" s="23">
        <f>Data!Y23</f>
        <v>22</v>
      </c>
      <c r="G23" s="23">
        <f>Data!Z23</f>
        <v>0</v>
      </c>
      <c r="H23" s="23">
        <f>Data!AA23</f>
        <v>1</v>
      </c>
      <c r="I23" s="23">
        <f>Data!AD23</f>
        <v>0</v>
      </c>
      <c r="J23" s="23">
        <f>Data!AI23</f>
        <v>0</v>
      </c>
      <c r="L23">
        <f>'Residential OLS model'!$B$5</f>
        <v>2616615.1478140298</v>
      </c>
      <c r="M23">
        <f>'Residential OLS model'!$B$6*D23</f>
        <v>1041990.6056312027</v>
      </c>
      <c r="N23" s="23">
        <f>'Residential OLS model'!$B$7*E23</f>
        <v>0</v>
      </c>
      <c r="O23" s="23">
        <f>'Residential OLS model'!$B$8*F23</f>
        <v>-27531.941706971236</v>
      </c>
      <c r="P23" s="23">
        <f>'Residential OLS model'!$B$9*G23</f>
        <v>0</v>
      </c>
      <c r="Q23" s="23">
        <f>'Residential OLS model'!$B$10*H23</f>
        <v>-274801.59261032101</v>
      </c>
      <c r="R23" s="23">
        <f>'Residential OLS model'!$B$11*I23</f>
        <v>0</v>
      </c>
      <c r="S23" s="23">
        <f>'Residential OLS model'!$B$12*J23</f>
        <v>0</v>
      </c>
      <c r="T23" s="23">
        <f t="shared" si="2"/>
        <v>3356272.21912794</v>
      </c>
      <c r="U23" s="13">
        <f t="shared" si="1"/>
        <v>8.3068494372256857E-2</v>
      </c>
    </row>
    <row r="24" spans="1:21" x14ac:dyDescent="0.25">
      <c r="A24" s="18">
        <f>Data!A24</f>
        <v>40118</v>
      </c>
      <c r="B24" s="27">
        <f>Data!B24</f>
        <v>2009</v>
      </c>
      <c r="C24" s="5">
        <f>Data!E24</f>
        <v>3328628</v>
      </c>
      <c r="D24">
        <f>Data!S24</f>
        <v>486.2</v>
      </c>
      <c r="E24">
        <f>Data!T24</f>
        <v>0</v>
      </c>
      <c r="F24" s="23">
        <f>Data!Y24</f>
        <v>23</v>
      </c>
      <c r="G24" s="23">
        <f>Data!Z24</f>
        <v>0</v>
      </c>
      <c r="H24" s="23">
        <f>Data!AA24</f>
        <v>1</v>
      </c>
      <c r="I24" s="23">
        <f>Data!AD24</f>
        <v>0</v>
      </c>
      <c r="J24" s="23">
        <f>Data!AI24</f>
        <v>0</v>
      </c>
      <c r="L24">
        <f>'Residential OLS model'!$B$5</f>
        <v>2616615.1478140298</v>
      </c>
      <c r="M24">
        <f>'Residential OLS model'!$B$6*D24</f>
        <v>1085295.2709037934</v>
      </c>
      <c r="N24" s="23">
        <f>'Residential OLS model'!$B$7*E24</f>
        <v>0</v>
      </c>
      <c r="O24" s="23">
        <f>'Residential OLS model'!$B$8*F24</f>
        <v>-28783.393602742657</v>
      </c>
      <c r="P24" s="23">
        <f>'Residential OLS model'!$B$9*G24</f>
        <v>0</v>
      </c>
      <c r="Q24" s="23">
        <f>'Residential OLS model'!$B$10*H24</f>
        <v>-274801.59261032101</v>
      </c>
      <c r="R24" s="23">
        <f>'Residential OLS model'!$B$11*I24</f>
        <v>0</v>
      </c>
      <c r="S24" s="23">
        <f>'Residential OLS model'!$B$12*J24</f>
        <v>0</v>
      </c>
      <c r="T24" s="23">
        <f t="shared" si="2"/>
        <v>3398325.4325047592</v>
      </c>
      <c r="U24" s="13">
        <f t="shared" si="1"/>
        <v>2.0938786943076597E-2</v>
      </c>
    </row>
    <row r="25" spans="1:21" x14ac:dyDescent="0.25">
      <c r="A25" s="18">
        <f>Data!A25</f>
        <v>40148</v>
      </c>
      <c r="B25" s="27">
        <f>Data!B25</f>
        <v>2009</v>
      </c>
      <c r="C25" s="5">
        <f>Data!E25</f>
        <v>4746890</v>
      </c>
      <c r="D25">
        <f>Data!S25</f>
        <v>918.1</v>
      </c>
      <c r="E25">
        <f>Data!T25</f>
        <v>0</v>
      </c>
      <c r="F25" s="23">
        <f>Data!Y25</f>
        <v>24</v>
      </c>
      <c r="G25" s="23">
        <f>Data!Z25</f>
        <v>0</v>
      </c>
      <c r="H25" s="23">
        <f>Data!AA25</f>
        <v>0</v>
      </c>
      <c r="I25" s="23">
        <f>Data!AD25</f>
        <v>0</v>
      </c>
      <c r="J25" s="23">
        <f>Data!AI25</f>
        <v>0</v>
      </c>
      <c r="L25">
        <f>'Residential OLS model'!$B$5</f>
        <v>2616615.1478140298</v>
      </c>
      <c r="M25">
        <f>'Residential OLS model'!$B$6*D25</f>
        <v>2049382.1230291501</v>
      </c>
      <c r="N25" s="23">
        <f>'Residential OLS model'!$B$7*E25</f>
        <v>0</v>
      </c>
      <c r="O25" s="23">
        <f>'Residential OLS model'!$B$8*F25</f>
        <v>-30034.845498514078</v>
      </c>
      <c r="P25" s="23">
        <f>'Residential OLS model'!$B$9*G25</f>
        <v>0</v>
      </c>
      <c r="Q25" s="23">
        <f>'Residential OLS model'!$B$10*H25</f>
        <v>0</v>
      </c>
      <c r="R25" s="23">
        <f>'Residential OLS model'!$B$11*I25</f>
        <v>0</v>
      </c>
      <c r="S25" s="23">
        <f>'Residential OLS model'!$B$12*J25</f>
        <v>0</v>
      </c>
      <c r="T25" s="23">
        <f t="shared" si="2"/>
        <v>4635962.4253446655</v>
      </c>
      <c r="U25" s="13">
        <f t="shared" si="1"/>
        <v>2.3368473812398111E-2</v>
      </c>
    </row>
    <row r="26" spans="1:21" x14ac:dyDescent="0.25">
      <c r="A26" s="18">
        <f>Data!A26</f>
        <v>40179</v>
      </c>
      <c r="B26" s="27">
        <f>Data!B26</f>
        <v>2010</v>
      </c>
      <c r="C26" s="5">
        <f>Data!E26</f>
        <v>4645892</v>
      </c>
      <c r="D26">
        <f>Data!S26</f>
        <v>963.1</v>
      </c>
      <c r="E26">
        <f>Data!T26</f>
        <v>0</v>
      </c>
      <c r="F26" s="23">
        <f>Data!Y26</f>
        <v>25</v>
      </c>
      <c r="G26" s="23">
        <f>Data!Z26</f>
        <v>0</v>
      </c>
      <c r="H26" s="23">
        <f>Data!AA26</f>
        <v>0</v>
      </c>
      <c r="I26" s="23">
        <f>Data!AD26</f>
        <v>0</v>
      </c>
      <c r="J26" s="23">
        <f>Data!AI26</f>
        <v>0</v>
      </c>
      <c r="L26">
        <f>'Residential OLS model'!$B$5</f>
        <v>2616615.1478140298</v>
      </c>
      <c r="M26">
        <f>'Residential OLS model'!$B$6*D26</f>
        <v>2149831.0888676336</v>
      </c>
      <c r="N26" s="23">
        <f>'Residential OLS model'!$B$7*E26</f>
        <v>0</v>
      </c>
      <c r="O26" s="23">
        <f>'Residential OLS model'!$B$8*F26</f>
        <v>-31286.297394285499</v>
      </c>
      <c r="P26" s="23">
        <f>'Residential OLS model'!$B$9*G26</f>
        <v>0</v>
      </c>
      <c r="Q26" s="23">
        <f>'Residential OLS model'!$B$10*H26</f>
        <v>0</v>
      </c>
      <c r="R26" s="23">
        <f>'Residential OLS model'!$B$11*I26</f>
        <v>0</v>
      </c>
      <c r="S26" s="23">
        <f>'Residential OLS model'!$B$12*J26</f>
        <v>0</v>
      </c>
      <c r="T26" s="23">
        <f t="shared" si="2"/>
        <v>4735159.9392873775</v>
      </c>
      <c r="U26" s="13">
        <f t="shared" si="1"/>
        <v>1.9214381067699706E-2</v>
      </c>
    </row>
    <row r="27" spans="1:21" x14ac:dyDescent="0.25">
      <c r="A27" s="18">
        <f>Data!A27</f>
        <v>40210</v>
      </c>
      <c r="B27" s="27">
        <f>Data!B27</f>
        <v>2010</v>
      </c>
      <c r="C27" s="5">
        <f>Data!E27</f>
        <v>4126571</v>
      </c>
      <c r="D27">
        <f>Data!S27</f>
        <v>831.8</v>
      </c>
      <c r="E27">
        <f>Data!T27</f>
        <v>0</v>
      </c>
      <c r="F27" s="23">
        <f>Data!Y27</f>
        <v>26</v>
      </c>
      <c r="G27" s="23">
        <f>Data!Z27</f>
        <v>0</v>
      </c>
      <c r="H27" s="23">
        <f>Data!AA27</f>
        <v>0</v>
      </c>
      <c r="I27" s="23">
        <f>Data!AD27</f>
        <v>1</v>
      </c>
      <c r="J27" s="23">
        <f>Data!AI27</f>
        <v>0</v>
      </c>
      <c r="L27">
        <f>'Residential OLS model'!$B$5</f>
        <v>2616615.1478140298</v>
      </c>
      <c r="M27">
        <f>'Residential OLS model'!$B$6*D27</f>
        <v>1856743.3285433471</v>
      </c>
      <c r="N27" s="23">
        <f>'Residential OLS model'!$B$7*E27</f>
        <v>0</v>
      </c>
      <c r="O27" s="23">
        <f>'Residential OLS model'!$B$8*F27</f>
        <v>-32537.74929005692</v>
      </c>
      <c r="P27" s="23">
        <f>'Residential OLS model'!$B$9*G27</f>
        <v>0</v>
      </c>
      <c r="Q27" s="23">
        <f>'Residential OLS model'!$B$10*H27</f>
        <v>0</v>
      </c>
      <c r="R27" s="23">
        <f>'Residential OLS model'!$B$11*I27</f>
        <v>-442206.74041405</v>
      </c>
      <c r="S27" s="23">
        <f>'Residential OLS model'!$B$12*J27</f>
        <v>0</v>
      </c>
      <c r="T27" s="23">
        <f t="shared" si="2"/>
        <v>3998613.9866532707</v>
      </c>
      <c r="U27" s="13">
        <f t="shared" si="1"/>
        <v>3.1008072645964248E-2</v>
      </c>
    </row>
    <row r="28" spans="1:21" x14ac:dyDescent="0.25">
      <c r="A28" s="18">
        <f>Data!A28</f>
        <v>40238</v>
      </c>
      <c r="B28" s="27">
        <f>Data!B28</f>
        <v>2010</v>
      </c>
      <c r="C28" s="5">
        <f>Data!E28</f>
        <v>3431820</v>
      </c>
      <c r="D28">
        <f>Data!S28</f>
        <v>571.79999999999995</v>
      </c>
      <c r="E28">
        <f>Data!T28</f>
        <v>0</v>
      </c>
      <c r="F28" s="23">
        <f>Data!Y28</f>
        <v>27</v>
      </c>
      <c r="G28" s="23">
        <f>Data!Z28</f>
        <v>1</v>
      </c>
      <c r="H28" s="23">
        <f>Data!AA28</f>
        <v>0</v>
      </c>
      <c r="I28" s="23">
        <f>Data!AD28</f>
        <v>0</v>
      </c>
      <c r="J28" s="23">
        <f>Data!AI28</f>
        <v>0</v>
      </c>
      <c r="L28">
        <f>'Residential OLS model'!$B$5</f>
        <v>2616615.1478140298</v>
      </c>
      <c r="M28">
        <f>'Residential OLS model'!$B$6*D28</f>
        <v>1276371.5259209976</v>
      </c>
      <c r="N28" s="23">
        <f>'Residential OLS model'!$B$7*E28</f>
        <v>0</v>
      </c>
      <c r="O28" s="23">
        <f>'Residential OLS model'!$B$8*F28</f>
        <v>-33789.201185828337</v>
      </c>
      <c r="P28" s="23">
        <f>'Residential OLS model'!$B$9*G28</f>
        <v>-385041.40679526702</v>
      </c>
      <c r="Q28" s="23">
        <f>'Residential OLS model'!$B$10*H28</f>
        <v>0</v>
      </c>
      <c r="R28" s="23">
        <f>'Residential OLS model'!$B$11*I28</f>
        <v>0</v>
      </c>
      <c r="S28" s="23">
        <f>'Residential OLS model'!$B$12*J28</f>
        <v>0</v>
      </c>
      <c r="T28" s="23">
        <f t="shared" si="2"/>
        <v>3474156.0657539316</v>
      </c>
      <c r="U28" s="13">
        <f t="shared" si="1"/>
        <v>1.2336330505076503E-2</v>
      </c>
    </row>
    <row r="29" spans="1:21" x14ac:dyDescent="0.25">
      <c r="A29" s="18">
        <f>Data!A29</f>
        <v>40269</v>
      </c>
      <c r="B29" s="27">
        <f>Data!B29</f>
        <v>2010</v>
      </c>
      <c r="C29" s="5">
        <f>Data!E29</f>
        <v>2980197</v>
      </c>
      <c r="D29">
        <f>Data!S29</f>
        <v>375.9</v>
      </c>
      <c r="E29">
        <f>Data!T29</f>
        <v>1.6</v>
      </c>
      <c r="F29" s="23">
        <f>Data!Y29</f>
        <v>28</v>
      </c>
      <c r="G29" s="23">
        <f>Data!Z29</f>
        <v>1</v>
      </c>
      <c r="H29" s="23">
        <f>Data!AA29</f>
        <v>0</v>
      </c>
      <c r="I29" s="23">
        <f>Data!AD29</f>
        <v>0</v>
      </c>
      <c r="J29" s="23">
        <f>Data!AI29</f>
        <v>0</v>
      </c>
      <c r="L29">
        <f>'Residential OLS model'!$B$5</f>
        <v>2616615.1478140298</v>
      </c>
      <c r="M29">
        <f>'Residential OLS model'!$B$6*D29</f>
        <v>839083.69463746587</v>
      </c>
      <c r="N29" s="23">
        <f>'Residential OLS model'!$B$7*E29</f>
        <v>11678.342900478608</v>
      </c>
      <c r="O29" s="23">
        <f>'Residential OLS model'!$B$8*F29</f>
        <v>-35040.653081599754</v>
      </c>
      <c r="P29" s="23">
        <f>'Residential OLS model'!$B$9*G29</f>
        <v>-385041.40679526702</v>
      </c>
      <c r="Q29" s="23">
        <f>'Residential OLS model'!$B$10*H29</f>
        <v>0</v>
      </c>
      <c r="R29" s="23">
        <f>'Residential OLS model'!$B$11*I29</f>
        <v>0</v>
      </c>
      <c r="S29" s="23">
        <f>'Residential OLS model'!$B$12*J29</f>
        <v>0</v>
      </c>
      <c r="T29" s="23">
        <f t="shared" si="2"/>
        <v>3047295.1254751077</v>
      </c>
      <c r="U29" s="13">
        <f t="shared" si="1"/>
        <v>2.2514661102976646E-2</v>
      </c>
    </row>
    <row r="30" spans="1:21" x14ac:dyDescent="0.25">
      <c r="A30" s="18">
        <f>Data!A30</f>
        <v>40299</v>
      </c>
      <c r="B30" s="27">
        <f>Data!B30</f>
        <v>2010</v>
      </c>
      <c r="C30" s="5">
        <f>Data!E30</f>
        <v>3025977</v>
      </c>
      <c r="D30">
        <f>Data!S30</f>
        <v>191.9</v>
      </c>
      <c r="E30">
        <f>Data!T30</f>
        <v>30.5</v>
      </c>
      <c r="F30" s="23">
        <f>Data!Y30</f>
        <v>29</v>
      </c>
      <c r="G30" s="23">
        <f>Data!Z30</f>
        <v>1</v>
      </c>
      <c r="H30" s="23">
        <f>Data!AA30</f>
        <v>0</v>
      </c>
      <c r="I30" s="23">
        <f>Data!AD30</f>
        <v>0</v>
      </c>
      <c r="J30" s="23">
        <f>Data!AI30</f>
        <v>0</v>
      </c>
      <c r="L30">
        <f>'Residential OLS model'!$B$5</f>
        <v>2616615.1478140298</v>
      </c>
      <c r="M30">
        <f>'Residential OLS model'!$B$6*D30</f>
        <v>428359.03432011098</v>
      </c>
      <c r="N30" s="23">
        <f>'Residential OLS model'!$B$7*E30</f>
        <v>222618.41154037346</v>
      </c>
      <c r="O30" s="23">
        <f>'Residential OLS model'!$B$8*F30</f>
        <v>-36292.104977371178</v>
      </c>
      <c r="P30" s="23">
        <f>'Residential OLS model'!$B$9*G30</f>
        <v>-385041.40679526702</v>
      </c>
      <c r="Q30" s="23">
        <f>'Residential OLS model'!$B$10*H30</f>
        <v>0</v>
      </c>
      <c r="R30" s="23">
        <f>'Residential OLS model'!$B$11*I30</f>
        <v>0</v>
      </c>
      <c r="S30" s="23">
        <f>'Residential OLS model'!$B$12*J30</f>
        <v>0</v>
      </c>
      <c r="T30" s="23">
        <f t="shared" si="2"/>
        <v>2846259.0819018763</v>
      </c>
      <c r="U30" s="13">
        <f t="shared" si="1"/>
        <v>5.9391699969340066E-2</v>
      </c>
    </row>
    <row r="31" spans="1:21" x14ac:dyDescent="0.25">
      <c r="A31" s="18">
        <f>Data!A31</f>
        <v>40330</v>
      </c>
      <c r="B31" s="27">
        <f>Data!B31</f>
        <v>2010</v>
      </c>
      <c r="C31" s="5">
        <f>Data!E31</f>
        <v>2748251</v>
      </c>
      <c r="D31">
        <f>Data!S31</f>
        <v>123.2</v>
      </c>
      <c r="E31">
        <f>Data!T31</f>
        <v>2.5</v>
      </c>
      <c r="F31" s="23">
        <f>Data!Y31</f>
        <v>30</v>
      </c>
      <c r="G31" s="23">
        <f>Data!Z31</f>
        <v>0</v>
      </c>
      <c r="H31" s="23">
        <f>Data!AA31</f>
        <v>0</v>
      </c>
      <c r="I31" s="23">
        <f>Data!AD31</f>
        <v>0</v>
      </c>
      <c r="J31" s="23">
        <f>Data!AI31</f>
        <v>0</v>
      </c>
      <c r="L31">
        <f>'Residential OLS model'!$B$5</f>
        <v>2616615.1478140298</v>
      </c>
      <c r="M31">
        <f>'Residential OLS model'!$B$6*D31</f>
        <v>275006.94647335942</v>
      </c>
      <c r="N31" s="23">
        <f>'Residential OLS model'!$B$7*E31</f>
        <v>18247.410781997827</v>
      </c>
      <c r="O31" s="23">
        <f>'Residential OLS model'!$B$8*F31</f>
        <v>-37543.556873142596</v>
      </c>
      <c r="P31" s="23">
        <f>'Residential OLS model'!$B$9*G31</f>
        <v>0</v>
      </c>
      <c r="Q31" s="23">
        <f>'Residential OLS model'!$B$10*H31</f>
        <v>0</v>
      </c>
      <c r="R31" s="23">
        <f>'Residential OLS model'!$B$11*I31</f>
        <v>0</v>
      </c>
      <c r="S31" s="23">
        <f>'Residential OLS model'!$B$12*J31</f>
        <v>0</v>
      </c>
      <c r="T31" s="23">
        <f t="shared" si="2"/>
        <v>2872325.9481962444</v>
      </c>
      <c r="U31" s="13">
        <f t="shared" si="1"/>
        <v>4.5146876393838999E-2</v>
      </c>
    </row>
    <row r="32" spans="1:21" x14ac:dyDescent="0.25">
      <c r="A32" s="18">
        <f>Data!A32</f>
        <v>40360</v>
      </c>
      <c r="B32" s="27">
        <f>Data!B32</f>
        <v>2010</v>
      </c>
      <c r="C32" s="5">
        <f>Data!E32</f>
        <v>3165894.2857142854</v>
      </c>
      <c r="D32">
        <f>Data!S32</f>
        <v>19</v>
      </c>
      <c r="E32">
        <f>Data!T32</f>
        <v>54.6</v>
      </c>
      <c r="F32" s="23">
        <f>Data!Y32</f>
        <v>31</v>
      </c>
      <c r="G32" s="23">
        <f>Data!Z32</f>
        <v>0</v>
      </c>
      <c r="H32" s="23">
        <f>Data!AA32</f>
        <v>0</v>
      </c>
      <c r="I32" s="23">
        <f>Data!AD32</f>
        <v>0</v>
      </c>
      <c r="J32" s="23">
        <f>Data!AI32</f>
        <v>1</v>
      </c>
      <c r="L32">
        <f>'Residential OLS model'!$B$5</f>
        <v>2616615.1478140298</v>
      </c>
      <c r="M32">
        <f>'Residential OLS model'!$B$6*D32</f>
        <v>42411.785576248614</v>
      </c>
      <c r="N32" s="23">
        <f>'Residential OLS model'!$B$7*E32</f>
        <v>398523.45147883252</v>
      </c>
      <c r="O32" s="23">
        <f>'Residential OLS model'!$B$8*F32</f>
        <v>-38795.00876891402</v>
      </c>
      <c r="P32" s="23">
        <f>'Residential OLS model'!$B$9*G32</f>
        <v>0</v>
      </c>
      <c r="Q32" s="23">
        <f>'Residential OLS model'!$B$10*H32</f>
        <v>0</v>
      </c>
      <c r="R32" s="23">
        <f>'Residential OLS model'!$B$11*I32</f>
        <v>0</v>
      </c>
      <c r="S32" s="23">
        <f>'Residential OLS model'!$B$12*J32</f>
        <v>129222.719858172</v>
      </c>
      <c r="T32" s="23">
        <f t="shared" si="2"/>
        <v>3147978.0959583689</v>
      </c>
      <c r="U32" s="13">
        <f t="shared" si="1"/>
        <v>5.6591244492152602E-3</v>
      </c>
    </row>
    <row r="33" spans="1:21" x14ac:dyDescent="0.25">
      <c r="A33" s="18">
        <f>Data!A33</f>
        <v>40391</v>
      </c>
      <c r="B33" s="27">
        <f>Data!B33</f>
        <v>2010</v>
      </c>
      <c r="C33" s="5">
        <f>Data!E33</f>
        <v>3146210</v>
      </c>
      <c r="D33">
        <f>Data!S33</f>
        <v>50.1</v>
      </c>
      <c r="E33">
        <f>Data!T33</f>
        <v>60.3</v>
      </c>
      <c r="F33" s="23">
        <f>Data!Y33</f>
        <v>32</v>
      </c>
      <c r="G33" s="23">
        <f>Data!Z33</f>
        <v>0</v>
      </c>
      <c r="H33" s="23">
        <f>Data!AA33</f>
        <v>0</v>
      </c>
      <c r="I33" s="23">
        <f>Data!AD33</f>
        <v>0</v>
      </c>
      <c r="J33" s="23">
        <f>Data!AI33</f>
        <v>0</v>
      </c>
      <c r="L33">
        <f>'Residential OLS model'!$B$5</f>
        <v>2616615.1478140298</v>
      </c>
      <c r="M33">
        <f>'Residential OLS model'!$B$6*D33</f>
        <v>111833.18196684502</v>
      </c>
      <c r="N33" s="23">
        <f>'Residential OLS model'!$B$7*E33</f>
        <v>440127.54806178756</v>
      </c>
      <c r="O33" s="23">
        <f>'Residential OLS model'!$B$8*F33</f>
        <v>-40046.460664685437</v>
      </c>
      <c r="P33" s="23">
        <f>'Residential OLS model'!$B$9*G33</f>
        <v>0</v>
      </c>
      <c r="Q33" s="23">
        <f>'Residential OLS model'!$B$10*H33</f>
        <v>0</v>
      </c>
      <c r="R33" s="23">
        <f>'Residential OLS model'!$B$11*I33</f>
        <v>0</v>
      </c>
      <c r="S33" s="23">
        <f>'Residential OLS model'!$B$12*J33</f>
        <v>0</v>
      </c>
      <c r="T33" s="23">
        <f t="shared" si="2"/>
        <v>3128529.417177977</v>
      </c>
      <c r="U33" s="13">
        <f t="shared" si="1"/>
        <v>5.6196448495246529E-3</v>
      </c>
    </row>
    <row r="34" spans="1:21" x14ac:dyDescent="0.25">
      <c r="A34" s="18">
        <f>Data!A34</f>
        <v>40422</v>
      </c>
      <c r="B34" s="27">
        <f>Data!B34</f>
        <v>2010</v>
      </c>
      <c r="C34" s="5">
        <f>Data!E34</f>
        <v>2883294</v>
      </c>
      <c r="D34">
        <f>Data!S34</f>
        <v>227.9</v>
      </c>
      <c r="E34">
        <f>Data!T34</f>
        <v>0.3</v>
      </c>
      <c r="F34" s="23">
        <f>Data!Y34</f>
        <v>33</v>
      </c>
      <c r="G34" s="23">
        <f>Data!Z34</f>
        <v>0</v>
      </c>
      <c r="H34" s="23">
        <f>Data!AA34</f>
        <v>1</v>
      </c>
      <c r="I34" s="23">
        <f>Data!AD34</f>
        <v>0</v>
      </c>
      <c r="J34" s="23">
        <f>Data!AI34</f>
        <v>0</v>
      </c>
      <c r="L34">
        <f>'Residential OLS model'!$B$5</f>
        <v>2616615.1478140298</v>
      </c>
      <c r="M34">
        <f>'Residential OLS model'!$B$6*D34</f>
        <v>508718.20699089783</v>
      </c>
      <c r="N34" s="23">
        <f>'Residential OLS model'!$B$7*E34</f>
        <v>2189.6892938397391</v>
      </c>
      <c r="O34" s="23">
        <f>'Residential OLS model'!$B$8*F34</f>
        <v>-41297.912560456854</v>
      </c>
      <c r="P34" s="23">
        <f>'Residential OLS model'!$B$9*G34</f>
        <v>0</v>
      </c>
      <c r="Q34" s="23">
        <f>'Residential OLS model'!$B$10*H34</f>
        <v>-274801.59261032101</v>
      </c>
      <c r="R34" s="23">
        <f>'Residential OLS model'!$B$11*I34</f>
        <v>0</v>
      </c>
      <c r="S34" s="23">
        <f>'Residential OLS model'!$B$12*J34</f>
        <v>0</v>
      </c>
      <c r="T34" s="23">
        <f t="shared" si="2"/>
        <v>2811423.5389279895</v>
      </c>
      <c r="U34" s="13">
        <f t="shared" si="1"/>
        <v>2.4926511508021887E-2</v>
      </c>
    </row>
    <row r="35" spans="1:21" x14ac:dyDescent="0.25">
      <c r="A35" s="18">
        <f>Data!A35</f>
        <v>40452</v>
      </c>
      <c r="B35" s="27">
        <f>Data!B35</f>
        <v>2010</v>
      </c>
      <c r="C35" s="5">
        <f>Data!E35</f>
        <v>3247841</v>
      </c>
      <c r="D35">
        <f>Data!S35</f>
        <v>424.9</v>
      </c>
      <c r="E35">
        <f>Data!T35</f>
        <v>0</v>
      </c>
      <c r="F35" s="23">
        <f>Data!Y35</f>
        <v>34</v>
      </c>
      <c r="G35" s="23">
        <f>Data!Z35</f>
        <v>0</v>
      </c>
      <c r="H35" s="23">
        <f>Data!AA35</f>
        <v>1</v>
      </c>
      <c r="I35" s="23">
        <f>Data!AD35</f>
        <v>0</v>
      </c>
      <c r="J35" s="23">
        <f>Data!AI35</f>
        <v>0</v>
      </c>
      <c r="L35">
        <f>'Residential OLS model'!$B$5</f>
        <v>2616615.1478140298</v>
      </c>
      <c r="M35">
        <f>'Residential OLS model'!$B$6*D35</f>
        <v>948461.45743937022</v>
      </c>
      <c r="N35" s="23">
        <f>'Residential OLS model'!$B$7*E35</f>
        <v>0</v>
      </c>
      <c r="O35" s="23">
        <f>'Residential OLS model'!$B$8*F35</f>
        <v>-42549.364456228279</v>
      </c>
      <c r="P35" s="23">
        <f>'Residential OLS model'!$B$9*G35</f>
        <v>0</v>
      </c>
      <c r="Q35" s="23">
        <f>'Residential OLS model'!$B$10*H35</f>
        <v>-274801.59261032101</v>
      </c>
      <c r="R35" s="23">
        <f>'Residential OLS model'!$B$11*I35</f>
        <v>0</v>
      </c>
      <c r="S35" s="23">
        <f>'Residential OLS model'!$B$12*J35</f>
        <v>0</v>
      </c>
      <c r="T35" s="23">
        <f t="shared" si="2"/>
        <v>3247725.6481868508</v>
      </c>
      <c r="U35" s="13">
        <f t="shared" si="1"/>
        <v>3.5516459441571434E-5</v>
      </c>
    </row>
    <row r="36" spans="1:21" x14ac:dyDescent="0.25">
      <c r="A36" s="18">
        <f>Data!A36</f>
        <v>40483</v>
      </c>
      <c r="B36" s="27">
        <f>Data!B36</f>
        <v>2010</v>
      </c>
      <c r="C36" s="5">
        <f>Data!E36</f>
        <v>3644619</v>
      </c>
      <c r="D36">
        <f>Data!S36</f>
        <v>588.5</v>
      </c>
      <c r="E36">
        <f>Data!T36</f>
        <v>0</v>
      </c>
      <c r="F36" s="23">
        <f>Data!Y36</f>
        <v>35</v>
      </c>
      <c r="G36" s="23">
        <f>Data!Z36</f>
        <v>0</v>
      </c>
      <c r="H36" s="23">
        <f>Data!AA36</f>
        <v>1</v>
      </c>
      <c r="I36" s="23">
        <f>Data!AD36</f>
        <v>0</v>
      </c>
      <c r="J36" s="23">
        <f>Data!AI36</f>
        <v>0</v>
      </c>
      <c r="L36">
        <f>'Residential OLS model'!$B$5</f>
        <v>2616615.1478140298</v>
      </c>
      <c r="M36">
        <f>'Residential OLS model'!$B$6*D36</f>
        <v>1313649.2532432794</v>
      </c>
      <c r="N36" s="23">
        <f>'Residential OLS model'!$B$7*E36</f>
        <v>0</v>
      </c>
      <c r="O36" s="23">
        <f>'Residential OLS model'!$B$8*F36</f>
        <v>-43800.816351999696</v>
      </c>
      <c r="P36" s="23">
        <f>'Residential OLS model'!$B$9*G36</f>
        <v>0</v>
      </c>
      <c r="Q36" s="23">
        <f>'Residential OLS model'!$B$10*H36</f>
        <v>-274801.59261032101</v>
      </c>
      <c r="R36" s="23">
        <f>'Residential OLS model'!$B$11*I36</f>
        <v>0</v>
      </c>
      <c r="S36" s="23">
        <f>'Residential OLS model'!$B$12*J36</f>
        <v>0</v>
      </c>
      <c r="T36" s="23">
        <f t="shared" si="2"/>
        <v>3611661.9920949889</v>
      </c>
      <c r="U36" s="13">
        <f t="shared" ref="U36:U51" si="3">ABS(T36-C36)/C36</f>
        <v>9.0426483275785653E-3</v>
      </c>
    </row>
    <row r="37" spans="1:21" x14ac:dyDescent="0.25">
      <c r="A37" s="18">
        <f>Data!A37</f>
        <v>40513</v>
      </c>
      <c r="B37" s="27">
        <f>Data!B37</f>
        <v>2010</v>
      </c>
      <c r="C37" s="5">
        <f>Data!E37</f>
        <v>4594207</v>
      </c>
      <c r="D37">
        <f>Data!S37</f>
        <v>843.6</v>
      </c>
      <c r="E37">
        <f>Data!T37</f>
        <v>0</v>
      </c>
      <c r="F37" s="23">
        <f>Data!Y37</f>
        <v>36</v>
      </c>
      <c r="G37" s="23">
        <f>Data!Z37</f>
        <v>0</v>
      </c>
      <c r="H37" s="23">
        <f>Data!AA37</f>
        <v>0</v>
      </c>
      <c r="I37" s="23">
        <f>Data!AD37</f>
        <v>0</v>
      </c>
      <c r="J37" s="23">
        <f>Data!AI37</f>
        <v>0</v>
      </c>
      <c r="L37">
        <f>'Residential OLS model'!$B$5</f>
        <v>2616615.1478140298</v>
      </c>
      <c r="M37">
        <f>'Residential OLS model'!$B$6*D37</f>
        <v>1883083.2795854383</v>
      </c>
      <c r="N37" s="23">
        <f>'Residential OLS model'!$B$7*E37</f>
        <v>0</v>
      </c>
      <c r="O37" s="23">
        <f>'Residential OLS model'!$B$8*F37</f>
        <v>-45052.268247771121</v>
      </c>
      <c r="P37" s="23">
        <f>'Residential OLS model'!$B$9*G37</f>
        <v>0</v>
      </c>
      <c r="Q37" s="23">
        <f>'Residential OLS model'!$B$10*H37</f>
        <v>0</v>
      </c>
      <c r="R37" s="23">
        <f>'Residential OLS model'!$B$11*I37</f>
        <v>0</v>
      </c>
      <c r="S37" s="23">
        <f>'Residential OLS model'!$B$12*J37</f>
        <v>0</v>
      </c>
      <c r="T37" s="23">
        <f t="shared" si="2"/>
        <v>4454646.1591516966</v>
      </c>
      <c r="U37" s="13">
        <f t="shared" si="3"/>
        <v>3.0377569153567395E-2</v>
      </c>
    </row>
    <row r="38" spans="1:21" x14ac:dyDescent="0.25">
      <c r="A38" s="18">
        <f>Data!A38</f>
        <v>40544</v>
      </c>
      <c r="B38" s="27">
        <f>Data!B38</f>
        <v>2011</v>
      </c>
      <c r="C38" s="5">
        <f>Data!E38</f>
        <v>4900668</v>
      </c>
      <c r="D38">
        <f>Data!S38</f>
        <v>1092.0999999999999</v>
      </c>
      <c r="E38">
        <f>Data!T38</f>
        <v>0</v>
      </c>
      <c r="F38" s="23">
        <f>Data!Y38</f>
        <v>37</v>
      </c>
      <c r="G38" s="23">
        <f>Data!Z38</f>
        <v>0</v>
      </c>
      <c r="H38" s="23">
        <f>Data!AA38</f>
        <v>0</v>
      </c>
      <c r="I38" s="23">
        <f>Data!AD38</f>
        <v>0</v>
      </c>
      <c r="J38" s="23">
        <f>Data!AI38</f>
        <v>0</v>
      </c>
      <c r="L38">
        <f>'Residential OLS model'!$B$5</f>
        <v>2616615.1478140298</v>
      </c>
      <c r="M38">
        <f>'Residential OLS model'!$B$6*D38</f>
        <v>2437784.7909379527</v>
      </c>
      <c r="N38" s="23">
        <f>'Residential OLS model'!$B$7*E38</f>
        <v>0</v>
      </c>
      <c r="O38" s="23">
        <f>'Residential OLS model'!$B$8*F38</f>
        <v>-46303.720143542538</v>
      </c>
      <c r="P38" s="23">
        <f>'Residential OLS model'!$B$9*G38</f>
        <v>0</v>
      </c>
      <c r="Q38" s="23">
        <f>'Residential OLS model'!$B$10*H38</f>
        <v>0</v>
      </c>
      <c r="R38" s="23">
        <f>'Residential OLS model'!$B$11*I38</f>
        <v>0</v>
      </c>
      <c r="S38" s="23">
        <f>'Residential OLS model'!$B$12*J38</f>
        <v>0</v>
      </c>
      <c r="T38" s="23">
        <f t="shared" si="2"/>
        <v>5008096.2186084399</v>
      </c>
      <c r="U38" s="13">
        <f t="shared" si="3"/>
        <v>2.192113781395514E-2</v>
      </c>
    </row>
    <row r="39" spans="1:21" x14ac:dyDescent="0.25">
      <c r="A39" s="18">
        <f>Data!A39</f>
        <v>40575</v>
      </c>
      <c r="B39" s="27">
        <f>Data!B39</f>
        <v>2011</v>
      </c>
      <c r="C39" s="5">
        <f>Data!E39</f>
        <v>4189893</v>
      </c>
      <c r="D39">
        <f>Data!S39</f>
        <v>915.1</v>
      </c>
      <c r="E39">
        <f>Data!T39</f>
        <v>0</v>
      </c>
      <c r="F39" s="23">
        <f>Data!Y39</f>
        <v>38</v>
      </c>
      <c r="G39" s="23">
        <f>Data!Z39</f>
        <v>0</v>
      </c>
      <c r="H39" s="23">
        <f>Data!AA39</f>
        <v>0</v>
      </c>
      <c r="I39" s="23">
        <f>Data!AD39</f>
        <v>1</v>
      </c>
      <c r="J39" s="23">
        <f>Data!AI39</f>
        <v>0</v>
      </c>
      <c r="L39">
        <f>'Residential OLS model'!$B$5</f>
        <v>2616615.1478140298</v>
      </c>
      <c r="M39">
        <f>'Residential OLS model'!$B$6*D39</f>
        <v>2042685.5253065845</v>
      </c>
      <c r="N39" s="23">
        <f>'Residential OLS model'!$B$7*E39</f>
        <v>0</v>
      </c>
      <c r="O39" s="23">
        <f>'Residential OLS model'!$B$8*F39</f>
        <v>-47555.172039313955</v>
      </c>
      <c r="P39" s="23">
        <f>'Residential OLS model'!$B$9*G39</f>
        <v>0</v>
      </c>
      <c r="Q39" s="23">
        <f>'Residential OLS model'!$B$10*H39</f>
        <v>0</v>
      </c>
      <c r="R39" s="23">
        <f>'Residential OLS model'!$B$11*I39</f>
        <v>-442206.74041405</v>
      </c>
      <c r="S39" s="23">
        <f>'Residential OLS model'!$B$12*J39</f>
        <v>0</v>
      </c>
      <c r="T39" s="23">
        <f t="shared" si="2"/>
        <v>4169538.76066725</v>
      </c>
      <c r="U39" s="13">
        <f t="shared" si="3"/>
        <v>4.857937740355177E-3</v>
      </c>
    </row>
    <row r="40" spans="1:21" x14ac:dyDescent="0.25">
      <c r="A40" s="18">
        <f>Data!A40</f>
        <v>40603</v>
      </c>
      <c r="B40" s="27">
        <f>Data!B40</f>
        <v>2011</v>
      </c>
      <c r="C40" s="5">
        <f>Data!E40</f>
        <v>4040009</v>
      </c>
      <c r="D40">
        <f>Data!S40</f>
        <v>841.5</v>
      </c>
      <c r="E40">
        <f>Data!T40</f>
        <v>0</v>
      </c>
      <c r="F40" s="23">
        <f>Data!Y40</f>
        <v>39</v>
      </c>
      <c r="G40" s="23">
        <f>Data!Z40</f>
        <v>1</v>
      </c>
      <c r="H40" s="23">
        <f>Data!AA40</f>
        <v>0</v>
      </c>
      <c r="I40" s="23">
        <f>Data!AD40</f>
        <v>0</v>
      </c>
      <c r="J40" s="23">
        <f>Data!AI40</f>
        <v>0</v>
      </c>
      <c r="L40">
        <f>'Residential OLS model'!$B$5</f>
        <v>2616615.1478140298</v>
      </c>
      <c r="M40">
        <f>'Residential OLS model'!$B$6*D40</f>
        <v>1878395.6611796424</v>
      </c>
      <c r="N40" s="23">
        <f>'Residential OLS model'!$B$7*E40</f>
        <v>0</v>
      </c>
      <c r="O40" s="23">
        <f>'Residential OLS model'!$B$8*F40</f>
        <v>-48806.623935085379</v>
      </c>
      <c r="P40" s="23">
        <f>'Residential OLS model'!$B$9*G40</f>
        <v>-385041.40679526702</v>
      </c>
      <c r="Q40" s="23">
        <f>'Residential OLS model'!$B$10*H40</f>
        <v>0</v>
      </c>
      <c r="R40" s="23">
        <f>'Residential OLS model'!$B$11*I40</f>
        <v>0</v>
      </c>
      <c r="S40" s="23">
        <f>'Residential OLS model'!$B$12*J40</f>
        <v>0</v>
      </c>
      <c r="T40" s="23">
        <f t="shared" si="2"/>
        <v>4061162.7782633193</v>
      </c>
      <c r="U40" s="13">
        <f t="shared" si="3"/>
        <v>5.2360720640274028E-3</v>
      </c>
    </row>
    <row r="41" spans="1:21" x14ac:dyDescent="0.25">
      <c r="A41" s="18">
        <f>Data!A41</f>
        <v>40634</v>
      </c>
      <c r="B41" s="27">
        <f>Data!B41</f>
        <v>2011</v>
      </c>
      <c r="C41" s="5">
        <f>Data!E41</f>
        <v>3277910</v>
      </c>
      <c r="D41">
        <f>Data!S41</f>
        <v>508.7</v>
      </c>
      <c r="E41">
        <f>Data!T41</f>
        <v>0</v>
      </c>
      <c r="F41" s="23">
        <f>Data!Y41</f>
        <v>40</v>
      </c>
      <c r="G41" s="23">
        <f>Data!Z41</f>
        <v>1</v>
      </c>
      <c r="H41" s="23">
        <f>Data!AA41</f>
        <v>0</v>
      </c>
      <c r="I41" s="23">
        <f>Data!AD41</f>
        <v>0</v>
      </c>
      <c r="J41" s="23">
        <f>Data!AI41</f>
        <v>0</v>
      </c>
      <c r="L41">
        <f>'Residential OLS model'!$B$5</f>
        <v>2616615.1478140298</v>
      </c>
      <c r="M41">
        <f>'Residential OLS model'!$B$6*D41</f>
        <v>1135519.7538230352</v>
      </c>
      <c r="N41" s="23">
        <f>'Residential OLS model'!$B$7*E41</f>
        <v>0</v>
      </c>
      <c r="O41" s="23">
        <f>'Residential OLS model'!$B$8*F41</f>
        <v>-50058.075830856797</v>
      </c>
      <c r="P41" s="23">
        <f>'Residential OLS model'!$B$9*G41</f>
        <v>-385041.40679526702</v>
      </c>
      <c r="Q41" s="23">
        <f>'Residential OLS model'!$B$10*H41</f>
        <v>0</v>
      </c>
      <c r="R41" s="23">
        <f>'Residential OLS model'!$B$11*I41</f>
        <v>0</v>
      </c>
      <c r="S41" s="23">
        <f>'Residential OLS model'!$B$12*J41</f>
        <v>0</v>
      </c>
      <c r="T41" s="23">
        <f t="shared" si="2"/>
        <v>3317035.4190109414</v>
      </c>
      <c r="U41" s="13">
        <f t="shared" si="3"/>
        <v>1.193608702220055E-2</v>
      </c>
    </row>
    <row r="42" spans="1:21" x14ac:dyDescent="0.25">
      <c r="A42" s="18">
        <f>Data!A42</f>
        <v>40664</v>
      </c>
      <c r="B42" s="27">
        <f>Data!B42</f>
        <v>2011</v>
      </c>
      <c r="C42" s="5">
        <f>Data!E42</f>
        <v>2847575</v>
      </c>
      <c r="D42">
        <f>Data!S42</f>
        <v>243.3</v>
      </c>
      <c r="E42">
        <f>Data!T42</f>
        <v>6.2</v>
      </c>
      <c r="F42" s="23">
        <f>Data!Y42</f>
        <v>41</v>
      </c>
      <c r="G42" s="23">
        <f>Data!Z42</f>
        <v>1</v>
      </c>
      <c r="H42" s="23">
        <f>Data!AA42</f>
        <v>0</v>
      </c>
      <c r="I42" s="23">
        <f>Data!AD42</f>
        <v>0</v>
      </c>
      <c r="J42" s="23">
        <f>Data!AI42</f>
        <v>0</v>
      </c>
      <c r="L42">
        <f>'Residential OLS model'!$B$5</f>
        <v>2616615.1478140298</v>
      </c>
      <c r="M42">
        <f>'Residential OLS model'!$B$6*D42</f>
        <v>543094.07530006778</v>
      </c>
      <c r="N42" s="23">
        <f>'Residential OLS model'!$B$7*E42</f>
        <v>45253.578739354612</v>
      </c>
      <c r="O42" s="23">
        <f>'Residential OLS model'!$B$8*F42</f>
        <v>-51309.527726628214</v>
      </c>
      <c r="P42" s="23">
        <f>'Residential OLS model'!$B$9*G42</f>
        <v>-385041.40679526702</v>
      </c>
      <c r="Q42" s="23">
        <f>'Residential OLS model'!$B$10*H42</f>
        <v>0</v>
      </c>
      <c r="R42" s="23">
        <f>'Residential OLS model'!$B$11*I42</f>
        <v>0</v>
      </c>
      <c r="S42" s="23">
        <f>'Residential OLS model'!$B$12*J42</f>
        <v>0</v>
      </c>
      <c r="T42" s="23">
        <f t="shared" si="2"/>
        <v>2768611.8673315565</v>
      </c>
      <c r="U42" s="13">
        <f t="shared" si="3"/>
        <v>2.7729957127887235E-2</v>
      </c>
    </row>
    <row r="43" spans="1:21" x14ac:dyDescent="0.25">
      <c r="A43" s="18">
        <f>Data!A43</f>
        <v>40695</v>
      </c>
      <c r="B43" s="27">
        <f>Data!B43</f>
        <v>2011</v>
      </c>
      <c r="C43" s="5">
        <f>Data!E43</f>
        <v>2734195</v>
      </c>
      <c r="D43">
        <f>Data!S43</f>
        <v>97.5</v>
      </c>
      <c r="E43">
        <f>Data!T43</f>
        <v>5.0999999999999996</v>
      </c>
      <c r="F43" s="23">
        <f>Data!Y43</f>
        <v>42</v>
      </c>
      <c r="G43" s="23">
        <f>Data!Z43</f>
        <v>0</v>
      </c>
      <c r="H43" s="23">
        <f>Data!AA43</f>
        <v>0</v>
      </c>
      <c r="I43" s="23">
        <f>Data!AD43</f>
        <v>0</v>
      </c>
      <c r="J43" s="23">
        <f>Data!AI43</f>
        <v>0</v>
      </c>
      <c r="L43">
        <f>'Residential OLS model'!$B$5</f>
        <v>2616615.1478140298</v>
      </c>
      <c r="M43">
        <f>'Residential OLS model'!$B$6*D43</f>
        <v>217639.42598338102</v>
      </c>
      <c r="N43" s="23">
        <f>'Residential OLS model'!$B$7*E43</f>
        <v>37224.717995275561</v>
      </c>
      <c r="O43" s="23">
        <f>'Residential OLS model'!$B$8*F43</f>
        <v>-52560.979622399638</v>
      </c>
      <c r="P43" s="23">
        <f>'Residential OLS model'!$B$9*G43</f>
        <v>0</v>
      </c>
      <c r="Q43" s="23">
        <f>'Residential OLS model'!$B$10*H43</f>
        <v>0</v>
      </c>
      <c r="R43" s="23">
        <f>'Residential OLS model'!$B$11*I43</f>
        <v>0</v>
      </c>
      <c r="S43" s="23">
        <f>'Residential OLS model'!$B$12*J43</f>
        <v>0</v>
      </c>
      <c r="T43" s="23">
        <f t="shared" si="2"/>
        <v>2818918.3121702871</v>
      </c>
      <c r="U43" s="13">
        <f t="shared" si="3"/>
        <v>3.098656539503844E-2</v>
      </c>
    </row>
    <row r="44" spans="1:21" x14ac:dyDescent="0.25">
      <c r="A44" s="18">
        <f>Data!A44</f>
        <v>40725</v>
      </c>
      <c r="B44" s="27">
        <f>Data!B44</f>
        <v>2011</v>
      </c>
      <c r="C44" s="5">
        <f>Data!E44</f>
        <v>3118028</v>
      </c>
      <c r="D44">
        <f>Data!S44</f>
        <v>22.9</v>
      </c>
      <c r="E44">
        <f>Data!T44</f>
        <v>77.2</v>
      </c>
      <c r="F44" s="23">
        <f>Data!Y44</f>
        <v>43</v>
      </c>
      <c r="G44" s="23">
        <f>Data!Z44</f>
        <v>0</v>
      </c>
      <c r="H44" s="23">
        <f>Data!AA44</f>
        <v>0</v>
      </c>
      <c r="I44" s="23">
        <f>Data!AD44</f>
        <v>0</v>
      </c>
      <c r="J44" s="23">
        <f>Data!AI44</f>
        <v>1</v>
      </c>
      <c r="L44">
        <f>'Residential OLS model'!$B$5</f>
        <v>2616615.1478140298</v>
      </c>
      <c r="M44">
        <f>'Residential OLS model'!$B$6*D44</f>
        <v>51117.36261558385</v>
      </c>
      <c r="N44" s="23">
        <f>'Residential OLS model'!$B$7*E44</f>
        <v>563480.04494809289</v>
      </c>
      <c r="O44" s="23">
        <f>'Residential OLS model'!$B$8*F44</f>
        <v>-53812.431518171055</v>
      </c>
      <c r="P44" s="23">
        <f>'Residential OLS model'!$B$9*G44</f>
        <v>0</v>
      </c>
      <c r="Q44" s="23">
        <f>'Residential OLS model'!$B$10*H44</f>
        <v>0</v>
      </c>
      <c r="R44" s="23">
        <f>'Residential OLS model'!$B$11*I44</f>
        <v>0</v>
      </c>
      <c r="S44" s="23">
        <f>'Residential OLS model'!$B$12*J44</f>
        <v>129222.719858172</v>
      </c>
      <c r="T44" s="23">
        <f t="shared" si="2"/>
        <v>3306622.8437177078</v>
      </c>
      <c r="U44" s="13">
        <f t="shared" si="3"/>
        <v>6.0485295102451868E-2</v>
      </c>
    </row>
    <row r="45" spans="1:21" x14ac:dyDescent="0.25">
      <c r="A45" s="18">
        <f>Data!A45</f>
        <v>40756</v>
      </c>
      <c r="B45" s="27">
        <f>Data!B45</f>
        <v>2011</v>
      </c>
      <c r="C45" s="5">
        <f>Data!E45</f>
        <v>2930303</v>
      </c>
      <c r="D45">
        <f>Data!S45</f>
        <v>53.7</v>
      </c>
      <c r="E45">
        <f>Data!T45</f>
        <v>23.3</v>
      </c>
      <c r="F45" s="23">
        <f>Data!Y45</f>
        <v>44</v>
      </c>
      <c r="G45" s="23">
        <f>Data!Z45</f>
        <v>0</v>
      </c>
      <c r="H45" s="23">
        <f>Data!AA45</f>
        <v>0</v>
      </c>
      <c r="I45" s="23">
        <f>Data!AD45</f>
        <v>0</v>
      </c>
      <c r="J45" s="23">
        <f>Data!AI45</f>
        <v>0</v>
      </c>
      <c r="L45">
        <f>'Residential OLS model'!$B$5</f>
        <v>2616615.1478140298</v>
      </c>
      <c r="M45">
        <f>'Residential OLS model'!$B$6*D45</f>
        <v>119869.09923392371</v>
      </c>
      <c r="N45" s="23">
        <f>'Residential OLS model'!$B$7*E45</f>
        <v>170065.86848821974</v>
      </c>
      <c r="O45" s="23">
        <f>'Residential OLS model'!$B$8*F45</f>
        <v>-55063.883413942473</v>
      </c>
      <c r="P45" s="23">
        <f>'Residential OLS model'!$B$9*G45</f>
        <v>0</v>
      </c>
      <c r="Q45" s="23">
        <f>'Residential OLS model'!$B$10*H45</f>
        <v>0</v>
      </c>
      <c r="R45" s="23">
        <f>'Residential OLS model'!$B$11*I45</f>
        <v>0</v>
      </c>
      <c r="S45" s="23">
        <f>'Residential OLS model'!$B$12*J45</f>
        <v>0</v>
      </c>
      <c r="T45" s="23">
        <f t="shared" si="2"/>
        <v>2851486.2321222303</v>
      </c>
      <c r="U45" s="13">
        <f t="shared" si="3"/>
        <v>2.6897139264359233E-2</v>
      </c>
    </row>
    <row r="46" spans="1:21" x14ac:dyDescent="0.25">
      <c r="A46" s="18">
        <f>Data!A46</f>
        <v>40787</v>
      </c>
      <c r="B46" s="27">
        <f>Data!B46</f>
        <v>2011</v>
      </c>
      <c r="C46" s="5">
        <f>Data!E46</f>
        <v>2804940</v>
      </c>
      <c r="D46">
        <f>Data!S46</f>
        <v>172.9</v>
      </c>
      <c r="E46">
        <f>Data!T46</f>
        <v>4.5</v>
      </c>
      <c r="F46" s="23">
        <f>Data!Y46</f>
        <v>45</v>
      </c>
      <c r="G46" s="23">
        <f>Data!Z46</f>
        <v>0</v>
      </c>
      <c r="H46" s="23">
        <f>Data!AA46</f>
        <v>1</v>
      </c>
      <c r="I46" s="23">
        <f>Data!AD46</f>
        <v>0</v>
      </c>
      <c r="J46" s="23">
        <f>Data!AI46</f>
        <v>0</v>
      </c>
      <c r="L46">
        <f>'Residential OLS model'!$B$5</f>
        <v>2616615.1478140298</v>
      </c>
      <c r="M46">
        <f>'Residential OLS model'!$B$6*D46</f>
        <v>385947.24874386238</v>
      </c>
      <c r="N46" s="23">
        <f>'Residential OLS model'!$B$7*E46</f>
        <v>32845.33940759609</v>
      </c>
      <c r="O46" s="23">
        <f>'Residential OLS model'!$B$8*F46</f>
        <v>-56315.335309713897</v>
      </c>
      <c r="P46" s="23">
        <f>'Residential OLS model'!$B$9*G46</f>
        <v>0</v>
      </c>
      <c r="Q46" s="23">
        <f>'Residential OLS model'!$B$10*H46</f>
        <v>-274801.59261032101</v>
      </c>
      <c r="R46" s="23">
        <f>'Residential OLS model'!$B$11*I46</f>
        <v>0</v>
      </c>
      <c r="S46" s="23">
        <f>'Residential OLS model'!$B$12*J46</f>
        <v>0</v>
      </c>
      <c r="T46" s="23">
        <f t="shared" si="2"/>
        <v>2704290.8080454534</v>
      </c>
      <c r="U46" s="13">
        <f t="shared" si="3"/>
        <v>3.5882832415148488E-2</v>
      </c>
    </row>
    <row r="47" spans="1:21" x14ac:dyDescent="0.25">
      <c r="A47" s="18">
        <f>Data!A47</f>
        <v>40817</v>
      </c>
      <c r="B47" s="27">
        <f>Data!B47</f>
        <v>2011</v>
      </c>
      <c r="C47" s="5">
        <f>Data!E47</f>
        <v>3053764</v>
      </c>
      <c r="D47">
        <f>Data!S47</f>
        <v>326</v>
      </c>
      <c r="E47">
        <f>Data!T47</f>
        <v>4.0999999999999996</v>
      </c>
      <c r="F47" s="23">
        <f>Data!Y47</f>
        <v>46</v>
      </c>
      <c r="G47" s="23">
        <f>Data!Z47</f>
        <v>0</v>
      </c>
      <c r="H47" s="23">
        <f>Data!AA47</f>
        <v>1</v>
      </c>
      <c r="I47" s="23">
        <f>Data!AD47</f>
        <v>0</v>
      </c>
      <c r="J47" s="23">
        <f>Data!AI47</f>
        <v>0</v>
      </c>
      <c r="L47">
        <f>'Residential OLS model'!$B$5</f>
        <v>2616615.1478140298</v>
      </c>
      <c r="M47">
        <f>'Residential OLS model'!$B$6*D47</f>
        <v>727696.95251879201</v>
      </c>
      <c r="N47" s="23">
        <f>'Residential OLS model'!$B$7*E47</f>
        <v>29925.753682476432</v>
      </c>
      <c r="O47" s="23">
        <f>'Residential OLS model'!$B$8*F47</f>
        <v>-57566.787205485314</v>
      </c>
      <c r="P47" s="23">
        <f>'Residential OLS model'!$B$9*G47</f>
        <v>0</v>
      </c>
      <c r="Q47" s="23">
        <f>'Residential OLS model'!$B$10*H47</f>
        <v>-274801.59261032101</v>
      </c>
      <c r="R47" s="23">
        <f>'Residential OLS model'!$B$11*I47</f>
        <v>0</v>
      </c>
      <c r="S47" s="23">
        <f>'Residential OLS model'!$B$12*J47</f>
        <v>0</v>
      </c>
      <c r="T47" s="23">
        <f t="shared" si="2"/>
        <v>3041869.474199492</v>
      </c>
      <c r="U47" s="13">
        <f t="shared" si="3"/>
        <v>3.8950376651594497E-3</v>
      </c>
    </row>
    <row r="48" spans="1:21" x14ac:dyDescent="0.25">
      <c r="A48" s="18">
        <f>Data!A48</f>
        <v>40848</v>
      </c>
      <c r="B48" s="27">
        <f>Data!B48</f>
        <v>2011</v>
      </c>
      <c r="C48" s="5">
        <f>Data!E48</f>
        <v>3518635</v>
      </c>
      <c r="D48">
        <f>Data!S48</f>
        <v>549.5</v>
      </c>
      <c r="E48">
        <f>Data!T48</f>
        <v>0</v>
      </c>
      <c r="F48" s="23">
        <f>Data!Y48</f>
        <v>47</v>
      </c>
      <c r="G48" s="23">
        <f>Data!Z48</f>
        <v>0</v>
      </c>
      <c r="H48" s="23">
        <f>Data!AA48</f>
        <v>1</v>
      </c>
      <c r="I48" s="23">
        <f>Data!AD48</f>
        <v>0</v>
      </c>
      <c r="J48" s="23">
        <f>Data!AI48</f>
        <v>0</v>
      </c>
      <c r="L48">
        <f>'Residential OLS model'!$B$5</f>
        <v>2616615.1478140298</v>
      </c>
      <c r="M48">
        <f>'Residential OLS model'!$B$6*D48</f>
        <v>1226593.4828499269</v>
      </c>
      <c r="N48" s="23">
        <f>'Residential OLS model'!$B$7*E48</f>
        <v>0</v>
      </c>
      <c r="O48" s="23">
        <f>'Residential OLS model'!$B$8*F48</f>
        <v>-58818.239101256739</v>
      </c>
      <c r="P48" s="23">
        <f>'Residential OLS model'!$B$9*G48</f>
        <v>0</v>
      </c>
      <c r="Q48" s="23">
        <f>'Residential OLS model'!$B$10*H48</f>
        <v>-274801.59261032101</v>
      </c>
      <c r="R48" s="23">
        <f>'Residential OLS model'!$B$11*I48</f>
        <v>0</v>
      </c>
      <c r="S48" s="23">
        <f>'Residential OLS model'!$B$12*J48</f>
        <v>0</v>
      </c>
      <c r="T48" s="23">
        <f t="shared" si="2"/>
        <v>3509588.7989523788</v>
      </c>
      <c r="U48" s="13">
        <f t="shared" si="3"/>
        <v>2.5709404492427323E-3</v>
      </c>
    </row>
    <row r="49" spans="1:21" x14ac:dyDescent="0.25">
      <c r="A49" s="18">
        <f>Data!A49</f>
        <v>40878</v>
      </c>
      <c r="B49" s="27">
        <f>Data!B49</f>
        <v>2011</v>
      </c>
      <c r="C49" s="5">
        <f>Data!E49</f>
        <v>4520343</v>
      </c>
      <c r="D49">
        <f>Data!S49</f>
        <v>885.2</v>
      </c>
      <c r="E49">
        <f>Data!T49</f>
        <v>0</v>
      </c>
      <c r="F49" s="23">
        <f>Data!Y49</f>
        <v>48</v>
      </c>
      <c r="G49" s="23">
        <f>Data!Z49</f>
        <v>0</v>
      </c>
      <c r="H49" s="23">
        <f>Data!AA49</f>
        <v>0</v>
      </c>
      <c r="I49" s="23">
        <f>Data!AD49</f>
        <v>0</v>
      </c>
      <c r="J49" s="23">
        <f>Data!AI49</f>
        <v>0</v>
      </c>
      <c r="L49">
        <f>'Residential OLS model'!$B$5</f>
        <v>2616615.1478140298</v>
      </c>
      <c r="M49">
        <f>'Residential OLS model'!$B$6*D49</f>
        <v>1975942.7680050144</v>
      </c>
      <c r="N49" s="23">
        <f>'Residential OLS model'!$B$7*E49</f>
        <v>0</v>
      </c>
      <c r="O49" s="23">
        <f>'Residential OLS model'!$B$8*F49</f>
        <v>-60069.690997028156</v>
      </c>
      <c r="P49" s="23">
        <f>'Residential OLS model'!$B$9*G49</f>
        <v>0</v>
      </c>
      <c r="Q49" s="23">
        <f>'Residential OLS model'!$B$10*H49</f>
        <v>0</v>
      </c>
      <c r="R49" s="23">
        <f>'Residential OLS model'!$B$11*I49</f>
        <v>0</v>
      </c>
      <c r="S49" s="23">
        <f>'Residential OLS model'!$B$12*J49</f>
        <v>0</v>
      </c>
      <c r="T49" s="23">
        <f t="shared" si="2"/>
        <v>4532488.2248220164</v>
      </c>
      <c r="U49" s="13">
        <f t="shared" si="3"/>
        <v>2.6867927548897136E-3</v>
      </c>
    </row>
    <row r="50" spans="1:21" x14ac:dyDescent="0.25">
      <c r="A50" s="18">
        <f>Data!A50</f>
        <v>40909</v>
      </c>
      <c r="B50" s="27">
        <f>Data!B50</f>
        <v>2012</v>
      </c>
      <c r="C50" s="5">
        <f>Data!E50</f>
        <v>4666197</v>
      </c>
      <c r="D50">
        <f>Data!S50</f>
        <v>957.4</v>
      </c>
      <c r="E50">
        <f>Data!T50</f>
        <v>0</v>
      </c>
      <c r="F50" s="23">
        <f>Data!Y50</f>
        <v>49</v>
      </c>
      <c r="G50" s="23">
        <f>Data!Z50</f>
        <v>0</v>
      </c>
      <c r="H50" s="23">
        <f>Data!AA50</f>
        <v>0</v>
      </c>
      <c r="I50" s="23">
        <f>Data!AD50</f>
        <v>0</v>
      </c>
      <c r="J50" s="23">
        <f>Data!AI50</f>
        <v>0</v>
      </c>
      <c r="L50">
        <f>'Residential OLS model'!$B$5</f>
        <v>2616615.1478140298</v>
      </c>
      <c r="M50">
        <f>'Residential OLS model'!$B$6*D50</f>
        <v>2137107.5531947589</v>
      </c>
      <c r="N50" s="23">
        <f>'Residential OLS model'!$B$7*E50</f>
        <v>0</v>
      </c>
      <c r="O50" s="23">
        <f>'Residential OLS model'!$B$8*F50</f>
        <v>-61321.142892799573</v>
      </c>
      <c r="P50" s="23">
        <f>'Residential OLS model'!$B$9*G50</f>
        <v>0</v>
      </c>
      <c r="Q50" s="23">
        <f>'Residential OLS model'!$B$10*H50</f>
        <v>0</v>
      </c>
      <c r="R50" s="23">
        <f>'Residential OLS model'!$B$11*I50</f>
        <v>0</v>
      </c>
      <c r="S50" s="23">
        <f>'Residential OLS model'!$B$12*J50</f>
        <v>0</v>
      </c>
      <c r="T50" s="23">
        <f t="shared" si="2"/>
        <v>4692401.5581159899</v>
      </c>
      <c r="U50" s="13">
        <f t="shared" si="3"/>
        <v>5.6158276463659593E-3</v>
      </c>
    </row>
    <row r="51" spans="1:21" x14ac:dyDescent="0.25">
      <c r="A51" s="18">
        <f>Data!A51</f>
        <v>40940</v>
      </c>
      <c r="B51" s="27">
        <f>Data!B51</f>
        <v>2012</v>
      </c>
      <c r="C51" s="5">
        <f>Data!E51</f>
        <v>3898245</v>
      </c>
      <c r="D51">
        <f>Data!S51</f>
        <v>801.7</v>
      </c>
      <c r="E51">
        <f>Data!T51</f>
        <v>0</v>
      </c>
      <c r="F51" s="23">
        <f>Data!Y51</f>
        <v>50</v>
      </c>
      <c r="G51" s="23">
        <f>Data!Z51</f>
        <v>0</v>
      </c>
      <c r="H51" s="23">
        <f>Data!AA51</f>
        <v>0</v>
      </c>
      <c r="I51" s="23">
        <f>Data!AD51</f>
        <v>1</v>
      </c>
      <c r="J51" s="23">
        <f>Data!AI51</f>
        <v>0</v>
      </c>
      <c r="L51">
        <f>'Residential OLS model'!$B$5</f>
        <v>2616615.1478140298</v>
      </c>
      <c r="M51">
        <f>'Residential OLS model'!$B$6*D51</f>
        <v>1789554.1313936061</v>
      </c>
      <c r="N51" s="23">
        <f>'Residential OLS model'!$B$7*E51</f>
        <v>0</v>
      </c>
      <c r="O51" s="23">
        <f>'Residential OLS model'!$B$8*F51</f>
        <v>-62572.594788570997</v>
      </c>
      <c r="P51" s="23">
        <f>'Residential OLS model'!$B$9*G51</f>
        <v>0</v>
      </c>
      <c r="Q51" s="23">
        <f>'Residential OLS model'!$B$10*H51</f>
        <v>0</v>
      </c>
      <c r="R51" s="23">
        <f>'Residential OLS model'!$B$11*I51</f>
        <v>-442206.74041405</v>
      </c>
      <c r="S51" s="23">
        <f>'Residential OLS model'!$B$12*J51</f>
        <v>0</v>
      </c>
      <c r="T51" s="23">
        <f t="shared" si="2"/>
        <v>3901389.9440050148</v>
      </c>
      <c r="U51" s="13">
        <f t="shared" si="3"/>
        <v>8.0675894024486415E-4</v>
      </c>
    </row>
    <row r="52" spans="1:21" x14ac:dyDescent="0.25">
      <c r="A52" s="18">
        <f>Data!A52</f>
        <v>40969</v>
      </c>
      <c r="B52" s="27">
        <f>Data!B52</f>
        <v>2012</v>
      </c>
      <c r="C52" s="5">
        <f>Data!E52</f>
        <v>3572833</v>
      </c>
      <c r="D52">
        <f>Data!S52</f>
        <v>566.1</v>
      </c>
      <c r="E52">
        <f>Data!T52</f>
        <v>1.4</v>
      </c>
      <c r="F52" s="23">
        <f>Data!Y52</f>
        <v>51</v>
      </c>
      <c r="G52" s="23">
        <f>Data!Z52</f>
        <v>1</v>
      </c>
      <c r="H52" s="23">
        <f>Data!AA52</f>
        <v>0</v>
      </c>
      <c r="I52" s="23">
        <f>Data!AD52</f>
        <v>0</v>
      </c>
      <c r="J52" s="23">
        <f>Data!AI52</f>
        <v>0</v>
      </c>
      <c r="L52">
        <f>'Residential OLS model'!$B$5</f>
        <v>2616615.1478140298</v>
      </c>
      <c r="M52">
        <f>'Residential OLS model'!$B$6*D52</f>
        <v>1263647.9902481232</v>
      </c>
      <c r="N52" s="23">
        <f>'Residential OLS model'!$B$7*E52</f>
        <v>10218.550037918782</v>
      </c>
      <c r="O52" s="23">
        <f>'Residential OLS model'!$B$8*F52</f>
        <v>-63824.046684342415</v>
      </c>
      <c r="P52" s="23">
        <f>'Residential OLS model'!$B$9*G52</f>
        <v>-385041.40679526702</v>
      </c>
      <c r="Q52" s="23">
        <f>'Residential OLS model'!$B$10*H52</f>
        <v>0</v>
      </c>
      <c r="R52" s="23">
        <f>'Residential OLS model'!$B$11*I52</f>
        <v>0</v>
      </c>
      <c r="S52" s="23">
        <f>'Residential OLS model'!$B$12*J52</f>
        <v>0</v>
      </c>
      <c r="T52" s="23">
        <f t="shared" si="2"/>
        <v>3441616.2346204622</v>
      </c>
      <c r="U52" s="13">
        <f t="shared" ref="U52:U87" si="4">ABS(T52-C52)/C52</f>
        <v>3.672625207490466E-2</v>
      </c>
    </row>
    <row r="53" spans="1:21" x14ac:dyDescent="0.25">
      <c r="A53" s="18">
        <f>Data!A53</f>
        <v>41000</v>
      </c>
      <c r="B53" s="27">
        <f>Data!B53</f>
        <v>2012</v>
      </c>
      <c r="C53" s="5">
        <f>Data!E53</f>
        <v>3171285</v>
      </c>
      <c r="D53">
        <f>Data!S53</f>
        <v>494.3</v>
      </c>
      <c r="E53">
        <f>Data!T53</f>
        <v>0</v>
      </c>
      <c r="F53" s="23">
        <f>Data!Y53</f>
        <v>52</v>
      </c>
      <c r="G53" s="23">
        <f>Data!Z53</f>
        <v>1</v>
      </c>
      <c r="H53" s="23">
        <f>Data!AA53</f>
        <v>0</v>
      </c>
      <c r="I53" s="23">
        <f>Data!AD53</f>
        <v>0</v>
      </c>
      <c r="J53" s="23">
        <f>Data!AI53</f>
        <v>0</v>
      </c>
      <c r="L53">
        <f>'Residential OLS model'!$B$5</f>
        <v>2616615.1478140298</v>
      </c>
      <c r="M53">
        <f>'Residential OLS model'!$B$6*D53</f>
        <v>1103376.0847547206</v>
      </c>
      <c r="N53" s="23">
        <f>'Residential OLS model'!$B$7*E53</f>
        <v>0</v>
      </c>
      <c r="O53" s="23">
        <f>'Residential OLS model'!$B$8*F53</f>
        <v>-65075.498580113839</v>
      </c>
      <c r="P53" s="23">
        <f>'Residential OLS model'!$B$9*G53</f>
        <v>-385041.40679526702</v>
      </c>
      <c r="Q53" s="23">
        <f>'Residential OLS model'!$B$10*H53</f>
        <v>0</v>
      </c>
      <c r="R53" s="23">
        <f>'Residential OLS model'!$B$11*I53</f>
        <v>0</v>
      </c>
      <c r="S53" s="23">
        <f>'Residential OLS model'!$B$12*J53</f>
        <v>0</v>
      </c>
      <c r="T53" s="23">
        <f t="shared" si="2"/>
        <v>3269874.3271933692</v>
      </c>
      <c r="U53" s="13">
        <f t="shared" si="4"/>
        <v>3.1088132158847016E-2</v>
      </c>
    </row>
    <row r="54" spans="1:21" x14ac:dyDescent="0.25">
      <c r="A54" s="18">
        <f>Data!A54</f>
        <v>41030</v>
      </c>
      <c r="B54" s="27">
        <f>Data!B54</f>
        <v>2012</v>
      </c>
      <c r="C54" s="5">
        <f>Data!E54</f>
        <v>2817407</v>
      </c>
      <c r="D54">
        <f>Data!S54</f>
        <v>219.1</v>
      </c>
      <c r="E54">
        <f>Data!T54</f>
        <v>10.199999999999999</v>
      </c>
      <c r="F54" s="23">
        <f>Data!Y54</f>
        <v>53</v>
      </c>
      <c r="G54" s="23">
        <f>Data!Z54</f>
        <v>1</v>
      </c>
      <c r="H54" s="23">
        <f>Data!AA54</f>
        <v>0</v>
      </c>
      <c r="I54" s="23">
        <f>Data!AD54</f>
        <v>0</v>
      </c>
      <c r="J54" s="23">
        <f>Data!AI54</f>
        <v>0</v>
      </c>
      <c r="L54">
        <f>'Residential OLS model'!$B$5</f>
        <v>2616615.1478140298</v>
      </c>
      <c r="M54">
        <f>'Residential OLS model'!$B$6*D54</f>
        <v>489074.85367137211</v>
      </c>
      <c r="N54" s="23">
        <f>'Residential OLS model'!$B$7*E54</f>
        <v>74449.435990551123</v>
      </c>
      <c r="O54" s="23">
        <f>'Residential OLS model'!$B$8*F54</f>
        <v>-66326.950475885256</v>
      </c>
      <c r="P54" s="23">
        <f>'Residential OLS model'!$B$9*G54</f>
        <v>-385041.40679526702</v>
      </c>
      <c r="Q54" s="23">
        <f>'Residential OLS model'!$B$10*H54</f>
        <v>0</v>
      </c>
      <c r="R54" s="23">
        <f>'Residential OLS model'!$B$11*I54</f>
        <v>0</v>
      </c>
      <c r="S54" s="23">
        <f>'Residential OLS model'!$B$12*J54</f>
        <v>0</v>
      </c>
      <c r="T54" s="23">
        <f t="shared" si="2"/>
        <v>2728771.0802048007</v>
      </c>
      <c r="U54" s="13">
        <f t="shared" si="4"/>
        <v>3.146010491036591E-2</v>
      </c>
    </row>
    <row r="55" spans="1:21" x14ac:dyDescent="0.25">
      <c r="A55" s="18">
        <f>Data!A55</f>
        <v>41061</v>
      </c>
      <c r="B55" s="27">
        <f>Data!B55</f>
        <v>2012</v>
      </c>
      <c r="C55" s="5">
        <f>Data!E55</f>
        <v>2891470</v>
      </c>
      <c r="D55">
        <f>Data!S55</f>
        <v>59.6</v>
      </c>
      <c r="E55">
        <f>Data!T55</f>
        <v>37.700000000000003</v>
      </c>
      <c r="F55" s="23">
        <f>Data!Y55</f>
        <v>54</v>
      </c>
      <c r="G55" s="23">
        <f>Data!Z55</f>
        <v>0</v>
      </c>
      <c r="H55" s="23">
        <f>Data!AA55</f>
        <v>0</v>
      </c>
      <c r="I55" s="23">
        <f>Data!AD55</f>
        <v>0</v>
      </c>
      <c r="J55" s="23">
        <f>Data!AI55</f>
        <v>0</v>
      </c>
      <c r="L55">
        <f>'Residential OLS model'!$B$5</f>
        <v>2616615.1478140298</v>
      </c>
      <c r="M55">
        <f>'Residential OLS model'!$B$6*D55</f>
        <v>133039.07475496933</v>
      </c>
      <c r="N55" s="23">
        <f>'Residential OLS model'!$B$7*E55</f>
        <v>275170.95459252724</v>
      </c>
      <c r="O55" s="23">
        <f>'Residential OLS model'!$B$8*F55</f>
        <v>-67578.402371656673</v>
      </c>
      <c r="P55" s="23">
        <f>'Residential OLS model'!$B$9*G55</f>
        <v>0</v>
      </c>
      <c r="Q55" s="23">
        <f>'Residential OLS model'!$B$10*H55</f>
        <v>0</v>
      </c>
      <c r="R55" s="23">
        <f>'Residential OLS model'!$B$11*I55</f>
        <v>0</v>
      </c>
      <c r="S55" s="23">
        <f>'Residential OLS model'!$B$12*J55</f>
        <v>0</v>
      </c>
      <c r="T55" s="23">
        <f t="shared" si="2"/>
        <v>2957246.7747898698</v>
      </c>
      <c r="U55" s="13">
        <f t="shared" si="4"/>
        <v>2.2748558618927321E-2</v>
      </c>
    </row>
    <row r="56" spans="1:21" x14ac:dyDescent="0.25">
      <c r="A56" s="18">
        <f>Data!A56</f>
        <v>41091</v>
      </c>
      <c r="B56" s="27">
        <f>Data!B56</f>
        <v>2012</v>
      </c>
      <c r="C56" s="5">
        <f>Data!E56</f>
        <v>3119587</v>
      </c>
      <c r="D56">
        <f>Data!S56</f>
        <v>43.3</v>
      </c>
      <c r="E56">
        <f>Data!T56</f>
        <v>41.1</v>
      </c>
      <c r="F56" s="23">
        <f>Data!Y56</f>
        <v>55</v>
      </c>
      <c r="G56" s="23">
        <f>Data!Z56</f>
        <v>0</v>
      </c>
      <c r="H56" s="23">
        <f>Data!AA56</f>
        <v>0</v>
      </c>
      <c r="I56" s="23">
        <f>Data!AD56</f>
        <v>0</v>
      </c>
      <c r="J56" s="23">
        <f>Data!AI56</f>
        <v>1</v>
      </c>
      <c r="L56">
        <f>'Residential OLS model'!$B$5</f>
        <v>2616615.1478140298</v>
      </c>
      <c r="M56">
        <f>'Residential OLS model'!$B$6*D56</f>
        <v>96654.227129029721</v>
      </c>
      <c r="N56" s="23">
        <f>'Residential OLS model'!$B$7*E56</f>
        <v>299987.43325604429</v>
      </c>
      <c r="O56" s="23">
        <f>'Residential OLS model'!$B$8*F56</f>
        <v>-68829.854267428091</v>
      </c>
      <c r="P56" s="23">
        <f>'Residential OLS model'!$B$9*G56</f>
        <v>0</v>
      </c>
      <c r="Q56" s="23">
        <f>'Residential OLS model'!$B$10*H56</f>
        <v>0</v>
      </c>
      <c r="R56" s="23">
        <f>'Residential OLS model'!$B$11*I56</f>
        <v>0</v>
      </c>
      <c r="S56" s="23">
        <f>'Residential OLS model'!$B$12*J56</f>
        <v>129222.719858172</v>
      </c>
      <c r="T56" s="23">
        <f t="shared" si="2"/>
        <v>3073649.6737898476</v>
      </c>
      <c r="U56" s="13">
        <f t="shared" si="4"/>
        <v>1.4725451224842378E-2</v>
      </c>
    </row>
    <row r="57" spans="1:21" x14ac:dyDescent="0.25">
      <c r="A57" s="18">
        <f>Data!A57</f>
        <v>41122</v>
      </c>
      <c r="B57" s="27">
        <f>Data!B57</f>
        <v>2012</v>
      </c>
      <c r="C57" s="5">
        <f>Data!E57</f>
        <v>2953303</v>
      </c>
      <c r="D57">
        <f>Data!S57</f>
        <v>83</v>
      </c>
      <c r="E57">
        <f>Data!T57</f>
        <v>20.2</v>
      </c>
      <c r="F57" s="23">
        <f>Data!Y57</f>
        <v>56</v>
      </c>
      <c r="G57" s="23">
        <f>Data!Z57</f>
        <v>0</v>
      </c>
      <c r="H57" s="23">
        <f>Data!AA57</f>
        <v>0</v>
      </c>
      <c r="I57" s="23">
        <f>Data!AD57</f>
        <v>0</v>
      </c>
      <c r="J57" s="23">
        <f>Data!AI57</f>
        <v>0</v>
      </c>
      <c r="L57">
        <f>'Residential OLS model'!$B$5</f>
        <v>2616615.1478140298</v>
      </c>
      <c r="M57">
        <f>'Residential OLS model'!$B$6*D57</f>
        <v>185272.53699098076</v>
      </c>
      <c r="N57" s="23">
        <f>'Residential OLS model'!$B$7*E57</f>
        <v>147439.07911854243</v>
      </c>
      <c r="O57" s="23">
        <f>'Residential OLS model'!$B$8*F57</f>
        <v>-70081.306163199508</v>
      </c>
      <c r="P57" s="23">
        <f>'Residential OLS model'!$B$9*G57</f>
        <v>0</v>
      </c>
      <c r="Q57" s="23">
        <f>'Residential OLS model'!$B$10*H57</f>
        <v>0</v>
      </c>
      <c r="R57" s="23">
        <f>'Residential OLS model'!$B$11*I57</f>
        <v>0</v>
      </c>
      <c r="S57" s="23">
        <f>'Residential OLS model'!$B$12*J57</f>
        <v>0</v>
      </c>
      <c r="T57" s="23">
        <f t="shared" si="2"/>
        <v>2879245.4577603531</v>
      </c>
      <c r="U57" s="13">
        <f t="shared" si="4"/>
        <v>2.5076174791291952E-2</v>
      </c>
    </row>
    <row r="58" spans="1:21" x14ac:dyDescent="0.25">
      <c r="A58" s="18">
        <f>Data!A58</f>
        <v>41153</v>
      </c>
      <c r="B58" s="27">
        <f>Data!B58</f>
        <v>2012</v>
      </c>
      <c r="C58" s="5">
        <f>Data!E58</f>
        <v>2858526</v>
      </c>
      <c r="D58">
        <f>Data!S58</f>
        <v>222.2</v>
      </c>
      <c r="E58">
        <f>Data!T58</f>
        <v>9.4</v>
      </c>
      <c r="F58" s="23">
        <f>Data!Y58</f>
        <v>57</v>
      </c>
      <c r="G58" s="23">
        <f>Data!Z58</f>
        <v>0</v>
      </c>
      <c r="H58" s="23">
        <f>Data!AA58</f>
        <v>1</v>
      </c>
      <c r="I58" s="23">
        <f>Data!AD58</f>
        <v>0</v>
      </c>
      <c r="J58" s="23">
        <f>Data!AI58</f>
        <v>0</v>
      </c>
      <c r="L58">
        <f>'Residential OLS model'!$B$5</f>
        <v>2616615.1478140298</v>
      </c>
      <c r="M58">
        <f>'Residential OLS model'!$B$6*D58</f>
        <v>495994.67131802323</v>
      </c>
      <c r="N58" s="23">
        <f>'Residential OLS model'!$B$7*E58</f>
        <v>68610.264540311822</v>
      </c>
      <c r="O58" s="23">
        <f>'Residential OLS model'!$B$8*F58</f>
        <v>-71332.75805897094</v>
      </c>
      <c r="P58" s="23">
        <f>'Residential OLS model'!$B$9*G58</f>
        <v>0</v>
      </c>
      <c r="Q58" s="23">
        <f>'Residential OLS model'!$B$10*H58</f>
        <v>-274801.59261032101</v>
      </c>
      <c r="R58" s="23">
        <f>'Residential OLS model'!$B$11*I58</f>
        <v>0</v>
      </c>
      <c r="S58" s="23">
        <f>'Residential OLS model'!$B$12*J58</f>
        <v>0</v>
      </c>
      <c r="T58" s="23">
        <f t="shared" si="2"/>
        <v>2835085.7330030734</v>
      </c>
      <c r="U58" s="13">
        <f t="shared" si="4"/>
        <v>8.200123769007743E-3</v>
      </c>
    </row>
    <row r="59" spans="1:21" x14ac:dyDescent="0.25">
      <c r="A59" s="18">
        <f>Data!A59</f>
        <v>41183</v>
      </c>
      <c r="B59" s="27">
        <f>Data!B59</f>
        <v>2012</v>
      </c>
      <c r="C59" s="5">
        <f>Data!E59</f>
        <v>3246344</v>
      </c>
      <c r="D59">
        <f>Data!S59</f>
        <v>399.2</v>
      </c>
      <c r="E59">
        <f>Data!T59</f>
        <v>0</v>
      </c>
      <c r="F59" s="23">
        <f>Data!Y59</f>
        <v>58</v>
      </c>
      <c r="G59" s="23">
        <f>Data!Z59</f>
        <v>0</v>
      </c>
      <c r="H59" s="23">
        <f>Data!AA59</f>
        <v>1</v>
      </c>
      <c r="I59" s="23">
        <f>Data!AD59</f>
        <v>0</v>
      </c>
      <c r="J59" s="23">
        <f>Data!AI59</f>
        <v>0</v>
      </c>
      <c r="L59">
        <f>'Residential OLS model'!$B$5</f>
        <v>2616615.1478140298</v>
      </c>
      <c r="M59">
        <f>'Residential OLS model'!$B$6*D59</f>
        <v>891093.93694939185</v>
      </c>
      <c r="N59" s="23">
        <f>'Residential OLS model'!$B$7*E59</f>
        <v>0</v>
      </c>
      <c r="O59" s="23">
        <f>'Residential OLS model'!$B$8*F59</f>
        <v>-72584.209954742357</v>
      </c>
      <c r="P59" s="23">
        <f>'Residential OLS model'!$B$9*G59</f>
        <v>0</v>
      </c>
      <c r="Q59" s="23">
        <f>'Residential OLS model'!$B$10*H59</f>
        <v>-274801.59261032101</v>
      </c>
      <c r="R59" s="23">
        <f>'Residential OLS model'!$B$11*I59</f>
        <v>0</v>
      </c>
      <c r="S59" s="23">
        <f>'Residential OLS model'!$B$12*J59</f>
        <v>0</v>
      </c>
      <c r="T59" s="23">
        <f t="shared" si="2"/>
        <v>3160323.2821983583</v>
      </c>
      <c r="U59" s="13">
        <f t="shared" si="4"/>
        <v>2.6497721067650769E-2</v>
      </c>
    </row>
    <row r="60" spans="1:21" x14ac:dyDescent="0.25">
      <c r="A60" s="18">
        <f>Data!A60</f>
        <v>41214</v>
      </c>
      <c r="B60" s="27">
        <f>Data!B60</f>
        <v>2012</v>
      </c>
      <c r="C60" s="5">
        <f>Data!E60</f>
        <v>3721879</v>
      </c>
      <c r="D60">
        <f>Data!S60</f>
        <v>625.4</v>
      </c>
      <c r="E60">
        <f>Data!T60</f>
        <v>0</v>
      </c>
      <c r="F60" s="23">
        <f>Data!Y60</f>
        <v>59</v>
      </c>
      <c r="G60" s="23">
        <f>Data!Z60</f>
        <v>0</v>
      </c>
      <c r="H60" s="23">
        <f>Data!AA60</f>
        <v>1</v>
      </c>
      <c r="I60" s="23">
        <f>Data!AD60</f>
        <v>0</v>
      </c>
      <c r="J60" s="23">
        <f>Data!AI60</f>
        <v>0</v>
      </c>
      <c r="L60">
        <f>'Residential OLS model'!$B$5</f>
        <v>2616615.1478140298</v>
      </c>
      <c r="M60">
        <f>'Residential OLS model'!$B$6*D60</f>
        <v>1396017.4052308358</v>
      </c>
      <c r="N60" s="23">
        <f>'Residential OLS model'!$B$7*E60</f>
        <v>0</v>
      </c>
      <c r="O60" s="23">
        <f>'Residential OLS model'!$B$8*F60</f>
        <v>-73835.661850513774</v>
      </c>
      <c r="P60" s="23">
        <f>'Residential OLS model'!$B$9*G60</f>
        <v>0</v>
      </c>
      <c r="Q60" s="23">
        <f>'Residential OLS model'!$B$10*H60</f>
        <v>-274801.59261032101</v>
      </c>
      <c r="R60" s="23">
        <f>'Residential OLS model'!$B$11*I60</f>
        <v>0</v>
      </c>
      <c r="S60" s="23">
        <f>'Residential OLS model'!$B$12*J60</f>
        <v>0</v>
      </c>
      <c r="T60" s="23">
        <f t="shared" si="2"/>
        <v>3663995.2985840309</v>
      </c>
      <c r="U60" s="13">
        <f t="shared" si="4"/>
        <v>1.5552279215946853E-2</v>
      </c>
    </row>
    <row r="61" spans="1:21" x14ac:dyDescent="0.25">
      <c r="A61" s="18">
        <f>Data!A61</f>
        <v>41244</v>
      </c>
      <c r="B61" s="27">
        <f>Data!B61</f>
        <v>2012</v>
      </c>
      <c r="C61" s="5">
        <f>Data!E61</f>
        <v>4663309</v>
      </c>
      <c r="D61">
        <f>Data!S61</f>
        <v>879.8</v>
      </c>
      <c r="E61">
        <f>Data!T61</f>
        <v>0</v>
      </c>
      <c r="F61" s="23">
        <f>Data!Y61</f>
        <v>60</v>
      </c>
      <c r="G61" s="23">
        <f>Data!Z61</f>
        <v>0</v>
      </c>
      <c r="H61" s="23">
        <f>Data!AA61</f>
        <v>0</v>
      </c>
      <c r="I61" s="23">
        <f>Data!AD61</f>
        <v>0</v>
      </c>
      <c r="J61" s="23">
        <f>Data!AI61</f>
        <v>0</v>
      </c>
      <c r="L61">
        <f>'Residential OLS model'!$B$5</f>
        <v>2616615.1478140298</v>
      </c>
      <c r="M61">
        <f>'Residential OLS model'!$B$6*D61</f>
        <v>1963888.8921043961</v>
      </c>
      <c r="N61" s="23">
        <f>'Residential OLS model'!$B$7*E61</f>
        <v>0</v>
      </c>
      <c r="O61" s="23">
        <f>'Residential OLS model'!$B$8*F61</f>
        <v>-75087.113746285191</v>
      </c>
      <c r="P61" s="23">
        <f>'Residential OLS model'!$B$9*G61</f>
        <v>0</v>
      </c>
      <c r="Q61" s="23">
        <f>'Residential OLS model'!$B$10*H61</f>
        <v>0</v>
      </c>
      <c r="R61" s="23">
        <f>'Residential OLS model'!$B$11*I61</f>
        <v>0</v>
      </c>
      <c r="S61" s="23">
        <f>'Residential OLS model'!$B$12*J61</f>
        <v>0</v>
      </c>
      <c r="T61" s="23">
        <f t="shared" si="2"/>
        <v>4505416.926172141</v>
      </c>
      <c r="U61" s="13">
        <f t="shared" si="4"/>
        <v>3.3858376922451208E-2</v>
      </c>
    </row>
    <row r="62" spans="1:21" x14ac:dyDescent="0.25">
      <c r="A62" s="18">
        <f>Data!A62</f>
        <v>41275</v>
      </c>
      <c r="B62" s="27">
        <f>Data!B62</f>
        <v>2013</v>
      </c>
      <c r="C62" s="5">
        <f>Data!E62</f>
        <v>4954408</v>
      </c>
      <c r="D62">
        <f>Data!S62</f>
        <v>1038.9000000000001</v>
      </c>
      <c r="E62">
        <f>Data!T62</f>
        <v>0</v>
      </c>
      <c r="F62" s="23">
        <f>Data!Y62</f>
        <v>61</v>
      </c>
      <c r="G62" s="23">
        <f>Data!Z62</f>
        <v>0</v>
      </c>
      <c r="H62" s="23">
        <f>Data!AA62</f>
        <v>0</v>
      </c>
      <c r="I62" s="23">
        <f>Data!AD62</f>
        <v>0</v>
      </c>
      <c r="J62" s="23">
        <f>Data!AI62</f>
        <v>0</v>
      </c>
      <c r="L62">
        <f>'Residential OLS model'!$B$5</f>
        <v>2616615.1478140298</v>
      </c>
      <c r="M62">
        <f>'Residential OLS model'!$B$6*D62</f>
        <v>2319031.7913244572</v>
      </c>
      <c r="N62" s="23">
        <f>'Residential OLS model'!$B$7*E62</f>
        <v>0</v>
      </c>
      <c r="O62" s="23">
        <f>'Residential OLS model'!$B$8*F62</f>
        <v>-76338.565642056608</v>
      </c>
      <c r="P62" s="23">
        <f>'Residential OLS model'!$B$9*G62</f>
        <v>0</v>
      </c>
      <c r="Q62" s="23">
        <f>'Residential OLS model'!$B$10*H62</f>
        <v>0</v>
      </c>
      <c r="R62" s="23">
        <f>'Residential OLS model'!$B$11*I62</f>
        <v>0</v>
      </c>
      <c r="S62" s="23">
        <f>'Residential OLS model'!$B$12*J62</f>
        <v>0</v>
      </c>
      <c r="T62" s="23">
        <f t="shared" si="2"/>
        <v>4859308.37349643</v>
      </c>
      <c r="U62" s="13">
        <f t="shared" si="4"/>
        <v>1.9194952556101558E-2</v>
      </c>
    </row>
    <row r="63" spans="1:21" x14ac:dyDescent="0.25">
      <c r="A63" s="18">
        <f>Data!A63</f>
        <v>41306</v>
      </c>
      <c r="B63" s="27">
        <f>Data!B63</f>
        <v>2013</v>
      </c>
      <c r="C63" s="5">
        <f>Data!E63</f>
        <v>4311884</v>
      </c>
      <c r="D63">
        <f>Data!S63</f>
        <v>930.1</v>
      </c>
      <c r="E63">
        <f>Data!T63</f>
        <v>0</v>
      </c>
      <c r="F63" s="23">
        <f>Data!Y63</f>
        <v>62</v>
      </c>
      <c r="G63" s="23">
        <f>Data!Z63</f>
        <v>0</v>
      </c>
      <c r="H63" s="23">
        <f>Data!AA63</f>
        <v>0</v>
      </c>
      <c r="I63" s="23">
        <f>Data!AD63</f>
        <v>1</v>
      </c>
      <c r="J63" s="23">
        <f>Data!AI63</f>
        <v>0</v>
      </c>
      <c r="L63">
        <f>'Residential OLS model'!$B$5</f>
        <v>2616615.1478140298</v>
      </c>
      <c r="M63">
        <f>'Residential OLS model'!$B$6*D63</f>
        <v>2076168.5139194124</v>
      </c>
      <c r="N63" s="23">
        <f>'Residential OLS model'!$B$7*E63</f>
        <v>0</v>
      </c>
      <c r="O63" s="23">
        <f>'Residential OLS model'!$B$8*F63</f>
        <v>-77590.01753782804</v>
      </c>
      <c r="P63" s="23">
        <f>'Residential OLS model'!$B$9*G63</f>
        <v>0</v>
      </c>
      <c r="Q63" s="23">
        <f>'Residential OLS model'!$B$10*H63</f>
        <v>0</v>
      </c>
      <c r="R63" s="23">
        <f>'Residential OLS model'!$B$11*I63</f>
        <v>-442206.74041405</v>
      </c>
      <c r="S63" s="23">
        <f>'Residential OLS model'!$B$12*J63</f>
        <v>0</v>
      </c>
      <c r="T63" s="23">
        <f t="shared" si="2"/>
        <v>4172986.9037815644</v>
      </c>
      <c r="U63" s="13">
        <f t="shared" si="4"/>
        <v>3.2212623581347632E-2</v>
      </c>
    </row>
    <row r="64" spans="1:21" x14ac:dyDescent="0.25">
      <c r="A64" s="18">
        <f>Data!A64</f>
        <v>41334</v>
      </c>
      <c r="B64" s="27">
        <f>Data!B64</f>
        <v>2013</v>
      </c>
      <c r="C64" s="5">
        <f>Data!E64</f>
        <v>3954376</v>
      </c>
      <c r="D64">
        <f>Data!S64</f>
        <v>778.30000000000018</v>
      </c>
      <c r="E64">
        <f>Data!T64</f>
        <v>0</v>
      </c>
      <c r="F64" s="23">
        <f>Data!Y64</f>
        <v>63</v>
      </c>
      <c r="G64" s="23">
        <f>Data!Z64</f>
        <v>1</v>
      </c>
      <c r="H64" s="23">
        <f>Data!AA64</f>
        <v>0</v>
      </c>
      <c r="I64" s="23">
        <f>Data!AD64</f>
        <v>0</v>
      </c>
      <c r="J64" s="23">
        <f>Data!AI64</f>
        <v>0</v>
      </c>
      <c r="L64">
        <f>'Residential OLS model'!$B$5</f>
        <v>2616615.1478140298</v>
      </c>
      <c r="M64">
        <f>'Residential OLS model'!$B$6*D64</f>
        <v>1737320.6691575949</v>
      </c>
      <c r="N64" s="23">
        <f>'Residential OLS model'!$B$7*E64</f>
        <v>0</v>
      </c>
      <c r="O64" s="23">
        <f>'Residential OLS model'!$B$8*F64</f>
        <v>-78841.469433599457</v>
      </c>
      <c r="P64" s="23">
        <f>'Residential OLS model'!$B$9*G64</f>
        <v>-385041.40679526702</v>
      </c>
      <c r="Q64" s="23">
        <f>'Residential OLS model'!$B$10*H64</f>
        <v>0</v>
      </c>
      <c r="R64" s="23">
        <f>'Residential OLS model'!$B$11*I64</f>
        <v>0</v>
      </c>
      <c r="S64" s="23">
        <f>'Residential OLS model'!$B$12*J64</f>
        <v>0</v>
      </c>
      <c r="T64" s="23">
        <f t="shared" si="2"/>
        <v>3890052.9407427581</v>
      </c>
      <c r="U64" s="13">
        <f t="shared" si="4"/>
        <v>1.6266298211713277E-2</v>
      </c>
    </row>
    <row r="65" spans="1:21" x14ac:dyDescent="0.25">
      <c r="A65" s="18">
        <f>Data!A65</f>
        <v>41365</v>
      </c>
      <c r="B65" s="27">
        <f>Data!B65</f>
        <v>2013</v>
      </c>
      <c r="C65" s="5">
        <f>Data!E65</f>
        <v>3405931</v>
      </c>
      <c r="D65">
        <f>Data!S65</f>
        <v>588.80000000000007</v>
      </c>
      <c r="E65">
        <f>Data!T65</f>
        <v>0</v>
      </c>
      <c r="F65" s="23">
        <f>Data!Y65</f>
        <v>64</v>
      </c>
      <c r="G65" s="23">
        <f>Data!Z65</f>
        <v>1</v>
      </c>
      <c r="H65" s="23">
        <f>Data!AA65</f>
        <v>0</v>
      </c>
      <c r="I65" s="23">
        <f>Data!AD65</f>
        <v>0</v>
      </c>
      <c r="J65" s="23">
        <f>Data!AI65</f>
        <v>0</v>
      </c>
      <c r="L65">
        <f>'Residential OLS model'!$B$5</f>
        <v>2616615.1478140298</v>
      </c>
      <c r="M65">
        <f>'Residential OLS model'!$B$6*D65</f>
        <v>1314318.913015536</v>
      </c>
      <c r="N65" s="23">
        <f>'Residential OLS model'!$B$7*E65</f>
        <v>0</v>
      </c>
      <c r="O65" s="23">
        <f>'Residential OLS model'!$B$8*F65</f>
        <v>-80092.921329370874</v>
      </c>
      <c r="P65" s="23">
        <f>'Residential OLS model'!$B$9*G65</f>
        <v>-385041.40679526702</v>
      </c>
      <c r="Q65" s="23">
        <f>'Residential OLS model'!$B$10*H65</f>
        <v>0</v>
      </c>
      <c r="R65" s="23">
        <f>'Residential OLS model'!$B$11*I65</f>
        <v>0</v>
      </c>
      <c r="S65" s="23">
        <f>'Residential OLS model'!$B$12*J65</f>
        <v>0</v>
      </c>
      <c r="T65" s="23">
        <f t="shared" si="2"/>
        <v>3465799.7327049281</v>
      </c>
      <c r="U65" s="13">
        <f t="shared" si="4"/>
        <v>1.7577787895564575E-2</v>
      </c>
    </row>
    <row r="66" spans="1:21" x14ac:dyDescent="0.25">
      <c r="A66" s="18">
        <f>Data!A66</f>
        <v>41395</v>
      </c>
      <c r="B66" s="27">
        <f>Data!B66</f>
        <v>2013</v>
      </c>
      <c r="C66" s="5">
        <f>Data!E66</f>
        <v>2887039</v>
      </c>
      <c r="D66">
        <f>Data!S66</f>
        <v>277</v>
      </c>
      <c r="E66">
        <f>Data!T66</f>
        <v>1.7</v>
      </c>
      <c r="F66" s="23">
        <f>Data!Y66</f>
        <v>65</v>
      </c>
      <c r="G66" s="23">
        <f>Data!Z66</f>
        <v>1</v>
      </c>
      <c r="H66" s="23">
        <f>Data!AA66</f>
        <v>0</v>
      </c>
      <c r="I66" s="23">
        <f>Data!AD66</f>
        <v>0</v>
      </c>
      <c r="J66" s="23">
        <f>Data!AI66</f>
        <v>0</v>
      </c>
      <c r="L66">
        <f>'Residential OLS model'!$B$5</f>
        <v>2616615.1478140298</v>
      </c>
      <c r="M66">
        <f>'Residential OLS model'!$B$6*D66</f>
        <v>618319.18971688766</v>
      </c>
      <c r="N66" s="23">
        <f>'Residential OLS model'!$B$7*E66</f>
        <v>12408.239331758521</v>
      </c>
      <c r="O66" s="23">
        <f>'Residential OLS model'!$B$8*F66</f>
        <v>-81344.373225142292</v>
      </c>
      <c r="P66" s="23">
        <f>'Residential OLS model'!$B$9*G66</f>
        <v>-385041.40679526702</v>
      </c>
      <c r="Q66" s="23">
        <f>'Residential OLS model'!$B$10*H66</f>
        <v>0</v>
      </c>
      <c r="R66" s="23">
        <f>'Residential OLS model'!$B$11*I66</f>
        <v>0</v>
      </c>
      <c r="S66" s="23">
        <f>'Residential OLS model'!$B$12*J66</f>
        <v>0</v>
      </c>
      <c r="T66" s="23">
        <f t="shared" si="2"/>
        <v>2780956.7968422668</v>
      </c>
      <c r="U66" s="13">
        <f t="shared" si="4"/>
        <v>3.674429169738725E-2</v>
      </c>
    </row>
    <row r="67" spans="1:21" x14ac:dyDescent="0.25">
      <c r="A67" s="18">
        <f>Data!A67</f>
        <v>41426</v>
      </c>
      <c r="B67" s="27">
        <f>Data!B67</f>
        <v>2013</v>
      </c>
      <c r="C67" s="5">
        <f>Data!E67</f>
        <v>2801488</v>
      </c>
      <c r="D67">
        <f>Data!S67</f>
        <v>133.00000000000003</v>
      </c>
      <c r="E67">
        <f>Data!T67</f>
        <v>11.6</v>
      </c>
      <c r="F67" s="23">
        <f>Data!Y67</f>
        <v>66</v>
      </c>
      <c r="G67" s="23">
        <f>Data!Z67</f>
        <v>0</v>
      </c>
      <c r="H67" s="23">
        <f>Data!AA67</f>
        <v>0</v>
      </c>
      <c r="I67" s="23">
        <f>Data!AD67</f>
        <v>0</v>
      </c>
      <c r="J67" s="23">
        <f>Data!AI67</f>
        <v>0</v>
      </c>
      <c r="L67">
        <f>'Residential OLS model'!$B$5</f>
        <v>2616615.1478140298</v>
      </c>
      <c r="M67">
        <f>'Residential OLS model'!$B$6*D67</f>
        <v>296882.49903374031</v>
      </c>
      <c r="N67" s="23">
        <f>'Residential OLS model'!$B$7*E67</f>
        <v>84667.98602846991</v>
      </c>
      <c r="O67" s="23">
        <f>'Residential OLS model'!$B$8*F67</f>
        <v>-82595.825120913709</v>
      </c>
      <c r="P67" s="23">
        <f>'Residential OLS model'!$B$9*G67</f>
        <v>0</v>
      </c>
      <c r="Q67" s="23">
        <f>'Residential OLS model'!$B$10*H67</f>
        <v>0</v>
      </c>
      <c r="R67" s="23">
        <f>'Residential OLS model'!$B$11*I67</f>
        <v>0</v>
      </c>
      <c r="S67" s="23">
        <f>'Residential OLS model'!$B$12*J67</f>
        <v>0</v>
      </c>
      <c r="T67" s="23">
        <f t="shared" ref="T67:T97" si="5">SUM(L67:S67)</f>
        <v>2915569.8077553264</v>
      </c>
      <c r="U67" s="13">
        <f t="shared" si="4"/>
        <v>4.0721862008806176E-2</v>
      </c>
    </row>
    <row r="68" spans="1:21" x14ac:dyDescent="0.25">
      <c r="A68" s="18">
        <f>Data!A68</f>
        <v>41456</v>
      </c>
      <c r="B68" s="27">
        <f>Data!B68</f>
        <v>2013</v>
      </c>
      <c r="C68" s="5">
        <f>Data!E68</f>
        <v>3090147</v>
      </c>
      <c r="D68">
        <f>Data!S68</f>
        <v>70.300000000000011</v>
      </c>
      <c r="E68">
        <f>Data!T68</f>
        <v>44.20000000000001</v>
      </c>
      <c r="F68" s="23">
        <f>Data!Y68</f>
        <v>67</v>
      </c>
      <c r="G68" s="23">
        <f>Data!Z68</f>
        <v>0</v>
      </c>
      <c r="H68" s="23">
        <f>Data!AA68</f>
        <v>0</v>
      </c>
      <c r="I68" s="23">
        <f>Data!AD68</f>
        <v>0</v>
      </c>
      <c r="J68" s="23">
        <f>Data!AI68</f>
        <v>1</v>
      </c>
      <c r="L68">
        <f>'Residential OLS model'!$B$5</f>
        <v>2616615.1478140298</v>
      </c>
      <c r="M68">
        <f>'Residential OLS model'!$B$6*D68</f>
        <v>156923.60663211989</v>
      </c>
      <c r="N68" s="23">
        <f>'Residential OLS model'!$B$7*E68</f>
        <v>322614.22262572165</v>
      </c>
      <c r="O68" s="23">
        <f>'Residential OLS model'!$B$8*F68</f>
        <v>-83847.277016685141</v>
      </c>
      <c r="P68" s="23">
        <f>'Residential OLS model'!$B$9*G68</f>
        <v>0</v>
      </c>
      <c r="Q68" s="23">
        <f>'Residential OLS model'!$B$10*H68</f>
        <v>0</v>
      </c>
      <c r="R68" s="23">
        <f>'Residential OLS model'!$B$11*I68</f>
        <v>0</v>
      </c>
      <c r="S68" s="23">
        <f>'Residential OLS model'!$B$12*J68</f>
        <v>129222.719858172</v>
      </c>
      <c r="T68" s="23">
        <f t="shared" si="5"/>
        <v>3141528.4199133581</v>
      </c>
      <c r="U68" s="13">
        <f t="shared" si="4"/>
        <v>1.6627500217095838E-2</v>
      </c>
    </row>
    <row r="69" spans="1:21" x14ac:dyDescent="0.25">
      <c r="A69" s="18">
        <f>Data!A69</f>
        <v>41487</v>
      </c>
      <c r="B69" s="27">
        <f>Data!B69</f>
        <v>2013</v>
      </c>
      <c r="C69" s="5">
        <f>Data!E69</f>
        <v>2957463</v>
      </c>
      <c r="D69">
        <f>Data!S69</f>
        <v>72.600000000000009</v>
      </c>
      <c r="E69">
        <f>Data!T69</f>
        <v>27.2</v>
      </c>
      <c r="F69" s="23">
        <f>Data!Y69</f>
        <v>68</v>
      </c>
      <c r="G69" s="23">
        <f>Data!Z69</f>
        <v>0</v>
      </c>
      <c r="H69" s="23">
        <f>Data!AA69</f>
        <v>0</v>
      </c>
      <c r="I69" s="23">
        <f>Data!AD69</f>
        <v>0</v>
      </c>
      <c r="J69" s="23">
        <f>Data!AI69</f>
        <v>0</v>
      </c>
      <c r="L69">
        <f>'Residential OLS model'!$B$5</f>
        <v>2616615.1478140298</v>
      </c>
      <c r="M69">
        <f>'Residential OLS model'!$B$6*D69</f>
        <v>162057.66488608683</v>
      </c>
      <c r="N69" s="23">
        <f>'Residential OLS model'!$B$7*E69</f>
        <v>198531.82930813634</v>
      </c>
      <c r="O69" s="23">
        <f>'Residential OLS model'!$B$8*F69</f>
        <v>-85098.728912456558</v>
      </c>
      <c r="P69" s="23">
        <f>'Residential OLS model'!$B$9*G69</f>
        <v>0</v>
      </c>
      <c r="Q69" s="23">
        <f>'Residential OLS model'!$B$10*H69</f>
        <v>0</v>
      </c>
      <c r="R69" s="23">
        <f>'Residential OLS model'!$B$11*I69</f>
        <v>0</v>
      </c>
      <c r="S69" s="23">
        <f>'Residential OLS model'!$B$12*J69</f>
        <v>0</v>
      </c>
      <c r="T69" s="23">
        <f t="shared" si="5"/>
        <v>2892105.9130957965</v>
      </c>
      <c r="U69" s="13">
        <f t="shared" si="4"/>
        <v>2.2099037893019632E-2</v>
      </c>
    </row>
    <row r="70" spans="1:21" x14ac:dyDescent="0.25">
      <c r="A70" s="18">
        <f>Data!A70</f>
        <v>41518</v>
      </c>
      <c r="B70" s="27">
        <f>Data!B70</f>
        <v>2013</v>
      </c>
      <c r="C70" s="5">
        <f>Data!E70</f>
        <v>2771188</v>
      </c>
      <c r="D70">
        <f>Data!S70</f>
        <v>198.5</v>
      </c>
      <c r="E70">
        <f>Data!T70</f>
        <v>0</v>
      </c>
      <c r="F70" s="23">
        <f>Data!Y70</f>
        <v>69</v>
      </c>
      <c r="G70" s="23">
        <f>Data!Z70</f>
        <v>0</v>
      </c>
      <c r="H70" s="23">
        <f>Data!AA70</f>
        <v>1</v>
      </c>
      <c r="I70" s="23">
        <f>Data!AD70</f>
        <v>0</v>
      </c>
      <c r="J70" s="23">
        <f>Data!AI70</f>
        <v>0</v>
      </c>
      <c r="L70">
        <f>'Residential OLS model'!$B$5</f>
        <v>2616615.1478140298</v>
      </c>
      <c r="M70">
        <f>'Residential OLS model'!$B$6*D70</f>
        <v>443091.54930975521</v>
      </c>
      <c r="N70" s="23">
        <f>'Residential OLS model'!$B$7*E70</f>
        <v>0</v>
      </c>
      <c r="O70" s="23">
        <f>'Residential OLS model'!$B$8*F70</f>
        <v>-86350.180808227975</v>
      </c>
      <c r="P70" s="23">
        <f>'Residential OLS model'!$B$9*G70</f>
        <v>0</v>
      </c>
      <c r="Q70" s="23">
        <f>'Residential OLS model'!$B$10*H70</f>
        <v>-274801.59261032101</v>
      </c>
      <c r="R70" s="23">
        <f>'Residential OLS model'!$B$11*I70</f>
        <v>0</v>
      </c>
      <c r="S70" s="23">
        <f>'Residential OLS model'!$B$12*J70</f>
        <v>0</v>
      </c>
      <c r="T70" s="23">
        <f t="shared" si="5"/>
        <v>2698554.9237052361</v>
      </c>
      <c r="U70" s="13">
        <f t="shared" si="4"/>
        <v>2.6210086177756234E-2</v>
      </c>
    </row>
    <row r="71" spans="1:21" x14ac:dyDescent="0.25">
      <c r="A71" s="18">
        <f>Data!A71</f>
        <v>41548</v>
      </c>
      <c r="B71" s="27">
        <f>Data!B71</f>
        <v>2013</v>
      </c>
      <c r="C71" s="5">
        <f>Data!E71</f>
        <v>3192880</v>
      </c>
      <c r="D71">
        <f>Data!S71</f>
        <v>387.8</v>
      </c>
      <c r="E71">
        <f>Data!T71</f>
        <v>0</v>
      </c>
      <c r="F71" s="23">
        <f>Data!Y71</f>
        <v>70</v>
      </c>
      <c r="G71" s="23">
        <f>Data!Z71</f>
        <v>0</v>
      </c>
      <c r="H71" s="23">
        <f>Data!AA71</f>
        <v>1</v>
      </c>
      <c r="I71" s="23">
        <f>Data!AD71</f>
        <v>0</v>
      </c>
      <c r="J71" s="23">
        <f>Data!AI71</f>
        <v>0</v>
      </c>
      <c r="L71">
        <f>'Residential OLS model'!$B$5</f>
        <v>2616615.1478140298</v>
      </c>
      <c r="M71">
        <f>'Residential OLS model'!$B$6*D71</f>
        <v>865646.86560364277</v>
      </c>
      <c r="N71" s="23">
        <f>'Residential OLS model'!$B$7*E71</f>
        <v>0</v>
      </c>
      <c r="O71" s="23">
        <f>'Residential OLS model'!$B$8*F71</f>
        <v>-87601.632703999392</v>
      </c>
      <c r="P71" s="23">
        <f>'Residential OLS model'!$B$9*G71</f>
        <v>0</v>
      </c>
      <c r="Q71" s="23">
        <f>'Residential OLS model'!$B$10*H71</f>
        <v>-274801.59261032101</v>
      </c>
      <c r="R71" s="23">
        <f>'Residential OLS model'!$B$11*I71</f>
        <v>0</v>
      </c>
      <c r="S71" s="23">
        <f>'Residential OLS model'!$B$12*J71</f>
        <v>0</v>
      </c>
      <c r="T71" s="23">
        <f t="shared" si="5"/>
        <v>3119858.7881033518</v>
      </c>
      <c r="U71" s="13">
        <f t="shared" si="4"/>
        <v>2.2870014499964973E-2</v>
      </c>
    </row>
    <row r="72" spans="1:21" x14ac:dyDescent="0.25">
      <c r="A72" s="18">
        <f>Data!A72</f>
        <v>41579</v>
      </c>
      <c r="B72" s="27">
        <f>Data!B72</f>
        <v>2013</v>
      </c>
      <c r="C72" s="5">
        <f>Data!E72</f>
        <v>3811621</v>
      </c>
      <c r="D72">
        <f>Data!S72</f>
        <v>675.39999999999986</v>
      </c>
      <c r="E72">
        <f>Data!T72</f>
        <v>0</v>
      </c>
      <c r="F72" s="23">
        <f>Data!Y72</f>
        <v>71</v>
      </c>
      <c r="G72" s="23">
        <f>Data!Z72</f>
        <v>0</v>
      </c>
      <c r="H72" s="23">
        <f>Data!AA72</f>
        <v>1</v>
      </c>
      <c r="I72" s="23">
        <f>Data!AD72</f>
        <v>0</v>
      </c>
      <c r="J72" s="23">
        <f>Data!AI72</f>
        <v>0</v>
      </c>
      <c r="L72">
        <f>'Residential OLS model'!$B$5</f>
        <v>2616615.1478140298</v>
      </c>
      <c r="M72">
        <f>'Residential OLS model'!$B$6*D72</f>
        <v>1507627.367273595</v>
      </c>
      <c r="N72" s="23">
        <f>'Residential OLS model'!$B$7*E72</f>
        <v>0</v>
      </c>
      <c r="O72" s="23">
        <f>'Residential OLS model'!$B$8*F72</f>
        <v>-88853.084599770809</v>
      </c>
      <c r="P72" s="23">
        <f>'Residential OLS model'!$B$9*G72</f>
        <v>0</v>
      </c>
      <c r="Q72" s="23">
        <f>'Residential OLS model'!$B$10*H72</f>
        <v>-274801.59261032101</v>
      </c>
      <c r="R72" s="23">
        <f>'Residential OLS model'!$B$11*I72</f>
        <v>0</v>
      </c>
      <c r="S72" s="23">
        <f>'Residential OLS model'!$B$12*J72</f>
        <v>0</v>
      </c>
      <c r="T72" s="23">
        <f t="shared" si="5"/>
        <v>3760587.8378775334</v>
      </c>
      <c r="U72" s="13">
        <f t="shared" si="4"/>
        <v>1.3388834336484818E-2</v>
      </c>
    </row>
    <row r="73" spans="1:21" x14ac:dyDescent="0.25">
      <c r="A73" s="18">
        <f>Data!A73</f>
        <v>41609</v>
      </c>
      <c r="B73" s="27">
        <f>Data!B73</f>
        <v>2013</v>
      </c>
      <c r="C73" s="5">
        <f>Data!E73</f>
        <v>5178825</v>
      </c>
      <c r="D73">
        <f>Data!S73</f>
        <v>1126.7</v>
      </c>
      <c r="E73">
        <f>Data!T73</f>
        <v>0</v>
      </c>
      <c r="F73" s="23">
        <f>Data!Y73</f>
        <v>72</v>
      </c>
      <c r="G73" s="23">
        <f>Data!Z73</f>
        <v>0</v>
      </c>
      <c r="H73" s="23">
        <f>Data!AA73</f>
        <v>0</v>
      </c>
      <c r="I73" s="23">
        <f>Data!AD73</f>
        <v>0</v>
      </c>
      <c r="J73" s="23">
        <f>Data!AI73</f>
        <v>0</v>
      </c>
      <c r="L73">
        <f>'Residential OLS model'!$B$5</f>
        <v>2616615.1478140298</v>
      </c>
      <c r="M73">
        <f>'Residential OLS model'!$B$6*D73</f>
        <v>2515018.8846715428</v>
      </c>
      <c r="N73" s="23">
        <f>'Residential OLS model'!$B$7*E73</f>
        <v>0</v>
      </c>
      <c r="O73" s="23">
        <f>'Residential OLS model'!$B$8*F73</f>
        <v>-90104.536495542241</v>
      </c>
      <c r="P73" s="23">
        <f>'Residential OLS model'!$B$9*G73</f>
        <v>0</v>
      </c>
      <c r="Q73" s="23">
        <f>'Residential OLS model'!$B$10*H73</f>
        <v>0</v>
      </c>
      <c r="R73" s="23">
        <f>'Residential OLS model'!$B$11*I73</f>
        <v>0</v>
      </c>
      <c r="S73" s="23">
        <f>'Residential OLS model'!$B$12*J73</f>
        <v>0</v>
      </c>
      <c r="T73" s="23">
        <f t="shared" si="5"/>
        <v>5041529.4959900305</v>
      </c>
      <c r="U73" s="13">
        <f t="shared" si="4"/>
        <v>2.6510937135348179E-2</v>
      </c>
    </row>
    <row r="74" spans="1:21" x14ac:dyDescent="0.25">
      <c r="A74" s="18">
        <f>Data!A74</f>
        <v>41640</v>
      </c>
      <c r="B74" s="27">
        <f>Data!B74</f>
        <v>2014</v>
      </c>
      <c r="C74" s="5">
        <f>Data!E74</f>
        <v>5237206</v>
      </c>
      <c r="D74">
        <f>Data!S74</f>
        <v>1153.5999999999999</v>
      </c>
      <c r="E74">
        <f>Data!T74</f>
        <v>0</v>
      </c>
      <c r="F74" s="23">
        <f>Data!Y74</f>
        <v>73</v>
      </c>
      <c r="G74" s="23">
        <f>Data!Z74</f>
        <v>0</v>
      </c>
      <c r="H74" s="23">
        <f>Data!AA74</f>
        <v>0</v>
      </c>
      <c r="I74" s="23">
        <f>Data!AD74</f>
        <v>0</v>
      </c>
      <c r="J74" s="23">
        <f>Data!AI74</f>
        <v>0</v>
      </c>
      <c r="L74">
        <f>'Residential OLS model'!$B$5</f>
        <v>2616615.1478140298</v>
      </c>
      <c r="M74">
        <f>'Residential OLS model'!$B$6*D74</f>
        <v>2575065.044250547</v>
      </c>
      <c r="N74" s="23">
        <f>'Residential OLS model'!$B$7*E74</f>
        <v>0</v>
      </c>
      <c r="O74" s="23">
        <f>'Residential OLS model'!$B$8*F74</f>
        <v>-91355.988391313658</v>
      </c>
      <c r="P74" s="23">
        <f>'Residential OLS model'!$B$9*G74</f>
        <v>0</v>
      </c>
      <c r="Q74" s="23">
        <f>'Residential OLS model'!$B$10*H74</f>
        <v>0</v>
      </c>
      <c r="R74" s="23">
        <f>'Residential OLS model'!$B$11*I74</f>
        <v>0</v>
      </c>
      <c r="S74" s="23">
        <f>'Residential OLS model'!$B$12*J74</f>
        <v>0</v>
      </c>
      <c r="T74" s="23">
        <f t="shared" si="5"/>
        <v>5100324.2036732631</v>
      </c>
      <c r="U74" s="13">
        <f t="shared" si="4"/>
        <v>2.6136416311815291E-2</v>
      </c>
    </row>
    <row r="75" spans="1:21" x14ac:dyDescent="0.25">
      <c r="A75" s="18">
        <f>Data!A75</f>
        <v>41671</v>
      </c>
      <c r="B75" s="27">
        <f>Data!B75</f>
        <v>2014</v>
      </c>
      <c r="C75" s="5">
        <f>Data!E75</f>
        <v>4198043</v>
      </c>
      <c r="D75">
        <f>Data!S75</f>
        <v>962.40000000000009</v>
      </c>
      <c r="E75">
        <f>Data!T75</f>
        <v>0</v>
      </c>
      <c r="F75" s="23">
        <f>Data!Y75</f>
        <v>74</v>
      </c>
      <c r="G75" s="23">
        <f>Data!Z75</f>
        <v>0</v>
      </c>
      <c r="H75" s="23">
        <f>Data!AA75</f>
        <v>0</v>
      </c>
      <c r="I75" s="23">
        <f>Data!AD75</f>
        <v>1</v>
      </c>
      <c r="J75" s="23">
        <f>Data!AI75</f>
        <v>0</v>
      </c>
      <c r="L75">
        <f>'Residential OLS model'!$B$5</f>
        <v>2616615.1478140298</v>
      </c>
      <c r="M75">
        <f>'Residential OLS model'!$B$6*D75</f>
        <v>2148268.5493990351</v>
      </c>
      <c r="N75" s="23">
        <f>'Residential OLS model'!$B$7*E75</f>
        <v>0</v>
      </c>
      <c r="O75" s="23">
        <f>'Residential OLS model'!$B$8*F75</f>
        <v>-92607.440287085075</v>
      </c>
      <c r="P75" s="23">
        <f>'Residential OLS model'!$B$9*G75</f>
        <v>0</v>
      </c>
      <c r="Q75" s="23">
        <f>'Residential OLS model'!$B$10*H75</f>
        <v>0</v>
      </c>
      <c r="R75" s="23">
        <f>'Residential OLS model'!$B$11*I75</f>
        <v>-442206.74041405</v>
      </c>
      <c r="S75" s="23">
        <f>'Residential OLS model'!$B$12*J75</f>
        <v>0</v>
      </c>
      <c r="T75" s="23">
        <f t="shared" si="5"/>
        <v>4230069.5165119292</v>
      </c>
      <c r="U75" s="13">
        <f t="shared" si="4"/>
        <v>7.6289157857433142E-3</v>
      </c>
    </row>
    <row r="76" spans="1:21" x14ac:dyDescent="0.25">
      <c r="A76" s="18">
        <f>Data!A76</f>
        <v>41699</v>
      </c>
      <c r="B76" s="27">
        <f>Data!B76</f>
        <v>2014</v>
      </c>
      <c r="C76" s="5">
        <f>Data!E76</f>
        <v>4273769</v>
      </c>
      <c r="D76">
        <f>Data!S76</f>
        <v>992.60000000000014</v>
      </c>
      <c r="E76">
        <f>Data!T76</f>
        <v>0</v>
      </c>
      <c r="F76" s="23">
        <f>Data!Y76</f>
        <v>75</v>
      </c>
      <c r="G76" s="23">
        <f>Data!Z76</f>
        <v>1</v>
      </c>
      <c r="H76" s="23">
        <f>Data!AA76</f>
        <v>0</v>
      </c>
      <c r="I76" s="23">
        <f>Data!AD76</f>
        <v>0</v>
      </c>
      <c r="J76" s="23">
        <f>Data!AI76</f>
        <v>0</v>
      </c>
      <c r="L76">
        <f>'Residential OLS model'!$B$5</f>
        <v>2616615.1478140298</v>
      </c>
      <c r="M76">
        <f>'Residential OLS model'!$B$6*D76</f>
        <v>2215680.9664728618</v>
      </c>
      <c r="N76" s="23">
        <f>'Residential OLS model'!$B$7*E76</f>
        <v>0</v>
      </c>
      <c r="O76" s="23">
        <f>'Residential OLS model'!$B$8*F76</f>
        <v>-93858.892182856493</v>
      </c>
      <c r="P76" s="23">
        <f>'Residential OLS model'!$B$9*G76</f>
        <v>-385041.40679526702</v>
      </c>
      <c r="Q76" s="23">
        <f>'Residential OLS model'!$B$10*H76</f>
        <v>0</v>
      </c>
      <c r="R76" s="23">
        <f>'Residential OLS model'!$B$11*I76</f>
        <v>0</v>
      </c>
      <c r="S76" s="23">
        <f>'Residential OLS model'!$B$12*J76</f>
        <v>0</v>
      </c>
      <c r="T76" s="23">
        <f t="shared" si="5"/>
        <v>4353395.8153087683</v>
      </c>
      <c r="U76" s="13">
        <f t="shared" si="4"/>
        <v>1.8631520634074583E-2</v>
      </c>
    </row>
    <row r="77" spans="1:21" x14ac:dyDescent="0.25">
      <c r="A77" s="18">
        <f>Data!A77</f>
        <v>41730</v>
      </c>
      <c r="B77" s="27">
        <f>Data!B77</f>
        <v>2014</v>
      </c>
      <c r="C77" s="5">
        <f>Data!E77</f>
        <v>3307865</v>
      </c>
      <c r="D77">
        <f>Data!S77</f>
        <v>571.79999999999984</v>
      </c>
      <c r="E77">
        <f>Data!T77</f>
        <v>0</v>
      </c>
      <c r="F77" s="23">
        <f>Data!Y77</f>
        <v>76</v>
      </c>
      <c r="G77" s="23">
        <f>Data!Z77</f>
        <v>1</v>
      </c>
      <c r="H77" s="23">
        <f>Data!AA77</f>
        <v>0</v>
      </c>
      <c r="I77" s="23">
        <f>Data!AD77</f>
        <v>0</v>
      </c>
      <c r="J77" s="23">
        <f>Data!AI77</f>
        <v>0</v>
      </c>
      <c r="L77">
        <f>'Residential OLS model'!$B$5</f>
        <v>2616615.1478140298</v>
      </c>
      <c r="M77">
        <f>'Residential OLS model'!$B$6*D77</f>
        <v>1276371.5259209974</v>
      </c>
      <c r="N77" s="23">
        <f>'Residential OLS model'!$B$7*E77</f>
        <v>0</v>
      </c>
      <c r="O77" s="23">
        <f>'Residential OLS model'!$B$8*F77</f>
        <v>-95110.34407862791</v>
      </c>
      <c r="P77" s="23">
        <f>'Residential OLS model'!$B$9*G77</f>
        <v>-385041.40679526702</v>
      </c>
      <c r="Q77" s="23">
        <f>'Residential OLS model'!$B$10*H77</f>
        <v>0</v>
      </c>
      <c r="R77" s="23">
        <f>'Residential OLS model'!$B$11*I77</f>
        <v>0</v>
      </c>
      <c r="S77" s="23">
        <f>'Residential OLS model'!$B$12*J77</f>
        <v>0</v>
      </c>
      <c r="T77" s="23">
        <f t="shared" si="5"/>
        <v>3412834.9228611323</v>
      </c>
      <c r="U77" s="13">
        <f t="shared" si="4"/>
        <v>3.1733436177453528E-2</v>
      </c>
    </row>
    <row r="78" spans="1:21" x14ac:dyDescent="0.25">
      <c r="A78" s="18">
        <f>Data!A78</f>
        <v>41760</v>
      </c>
      <c r="B78" s="27">
        <f>Data!B78</f>
        <v>2014</v>
      </c>
      <c r="C78" s="5">
        <f>Data!E78</f>
        <v>2901792</v>
      </c>
      <c r="D78">
        <f>Data!S78</f>
        <v>266.59999999999997</v>
      </c>
      <c r="E78">
        <f>Data!T78</f>
        <v>2.2000000000000002</v>
      </c>
      <c r="F78" s="23">
        <f>Data!Y78</f>
        <v>77</v>
      </c>
      <c r="G78" s="23">
        <f>Data!Z78</f>
        <v>1</v>
      </c>
      <c r="H78" s="23">
        <f>Data!AA78</f>
        <v>0</v>
      </c>
      <c r="I78" s="23">
        <f>Data!AD78</f>
        <v>0</v>
      </c>
      <c r="J78" s="23">
        <f>Data!AI78</f>
        <v>0</v>
      </c>
      <c r="L78">
        <f>'Residential OLS model'!$B$5</f>
        <v>2616615.1478140298</v>
      </c>
      <c r="M78">
        <f>'Residential OLS model'!$B$6*D78</f>
        <v>595104.31761199364</v>
      </c>
      <c r="N78" s="23">
        <f>'Residential OLS model'!$B$7*E78</f>
        <v>16057.721488158088</v>
      </c>
      <c r="O78" s="23">
        <f>'Residential OLS model'!$B$8*F78</f>
        <v>-96361.795974399327</v>
      </c>
      <c r="P78" s="23">
        <f>'Residential OLS model'!$B$9*G78</f>
        <v>-385041.40679526702</v>
      </c>
      <c r="Q78" s="23">
        <f>'Residential OLS model'!$B$10*H78</f>
        <v>0</v>
      </c>
      <c r="R78" s="23">
        <f>'Residential OLS model'!$B$11*I78</f>
        <v>0</v>
      </c>
      <c r="S78" s="23">
        <f>'Residential OLS model'!$B$12*J78</f>
        <v>0</v>
      </c>
      <c r="T78" s="23">
        <f t="shared" si="5"/>
        <v>2746373.9841445154</v>
      </c>
      <c r="U78" s="13">
        <f t="shared" si="4"/>
        <v>5.3559323292463636E-2</v>
      </c>
    </row>
    <row r="79" spans="1:21" x14ac:dyDescent="0.25">
      <c r="A79" s="18">
        <f>Data!A79</f>
        <v>41791</v>
      </c>
      <c r="B79" s="27">
        <f>Data!B79</f>
        <v>2014</v>
      </c>
      <c r="C79" s="5">
        <f>Data!E79</f>
        <v>2782134</v>
      </c>
      <c r="D79">
        <f>Data!S79</f>
        <v>90.500000000000028</v>
      </c>
      <c r="E79">
        <f>Data!T79</f>
        <v>21.3</v>
      </c>
      <c r="F79" s="23">
        <f>Data!Y79</f>
        <v>78</v>
      </c>
      <c r="G79" s="23">
        <f>Data!Z79</f>
        <v>0</v>
      </c>
      <c r="H79" s="23">
        <f>Data!AA79</f>
        <v>0</v>
      </c>
      <c r="I79" s="23">
        <f>Data!AD79</f>
        <v>0</v>
      </c>
      <c r="J79" s="23">
        <f>Data!AI79</f>
        <v>0</v>
      </c>
      <c r="L79">
        <f>'Residential OLS model'!$B$5</f>
        <v>2616615.1478140298</v>
      </c>
      <c r="M79">
        <f>'Residential OLS model'!$B$6*D79</f>
        <v>202014.03129739477</v>
      </c>
      <c r="N79" s="23">
        <f>'Residential OLS model'!$B$7*E79</f>
        <v>155467.93986262148</v>
      </c>
      <c r="O79" s="23">
        <f>'Residential OLS model'!$B$8*F79</f>
        <v>-97613.247870170759</v>
      </c>
      <c r="P79" s="23">
        <f>'Residential OLS model'!$B$9*G79</f>
        <v>0</v>
      </c>
      <c r="Q79" s="23">
        <f>'Residential OLS model'!$B$10*H79</f>
        <v>0</v>
      </c>
      <c r="R79" s="23">
        <f>'Residential OLS model'!$B$11*I79</f>
        <v>0</v>
      </c>
      <c r="S79" s="23">
        <f>'Residential OLS model'!$B$12*J79</f>
        <v>0</v>
      </c>
      <c r="T79" s="23">
        <f t="shared" si="5"/>
        <v>2876483.8711038753</v>
      </c>
      <c r="U79" s="13">
        <f t="shared" si="4"/>
        <v>3.3912770234602409E-2</v>
      </c>
    </row>
    <row r="80" spans="1:21" x14ac:dyDescent="0.25">
      <c r="A80" s="18">
        <f>Data!A80</f>
        <v>41821</v>
      </c>
      <c r="B80" s="27">
        <f>Data!B80</f>
        <v>2014</v>
      </c>
      <c r="C80" s="5">
        <f>Data!E80</f>
        <v>2832126</v>
      </c>
      <c r="D80">
        <f>Data!S80</f>
        <v>81.8</v>
      </c>
      <c r="E80">
        <f>Data!T80</f>
        <v>14.9</v>
      </c>
      <c r="F80" s="23">
        <f>Data!Y80</f>
        <v>79</v>
      </c>
      <c r="G80" s="23">
        <f>Data!Z80</f>
        <v>0</v>
      </c>
      <c r="H80" s="23">
        <f>Data!AA80</f>
        <v>0</v>
      </c>
      <c r="I80" s="23">
        <f>Data!AD80</f>
        <v>0</v>
      </c>
      <c r="J80" s="23">
        <f>Data!AI80</f>
        <v>1</v>
      </c>
      <c r="L80">
        <f>'Residential OLS model'!$B$5</f>
        <v>2616615.1478140298</v>
      </c>
      <c r="M80">
        <f>'Residential OLS model'!$B$6*D80</f>
        <v>182593.89790195454</v>
      </c>
      <c r="N80" s="23">
        <f>'Residential OLS model'!$B$7*E80</f>
        <v>108754.56826070705</v>
      </c>
      <c r="O80" s="23">
        <f>'Residential OLS model'!$B$8*F80</f>
        <v>-98864.699765942176</v>
      </c>
      <c r="P80" s="23">
        <f>'Residential OLS model'!$B$9*G80</f>
        <v>0</v>
      </c>
      <c r="Q80" s="23">
        <f>'Residential OLS model'!$B$10*H80</f>
        <v>0</v>
      </c>
      <c r="R80" s="23">
        <f>'Residential OLS model'!$B$11*I80</f>
        <v>0</v>
      </c>
      <c r="S80" s="23">
        <f>'Residential OLS model'!$B$12*J80</f>
        <v>129222.719858172</v>
      </c>
      <c r="T80" s="23">
        <f t="shared" si="5"/>
        <v>2938321.6340689212</v>
      </c>
      <c r="U80" s="13">
        <f t="shared" si="4"/>
        <v>3.7496790068281285E-2</v>
      </c>
    </row>
    <row r="81" spans="1:21" x14ac:dyDescent="0.25">
      <c r="A81" s="18">
        <f>Data!A81</f>
        <v>41852</v>
      </c>
      <c r="B81" s="27">
        <f>Data!B81</f>
        <v>2014</v>
      </c>
      <c r="C81" s="5">
        <f>Data!E81</f>
        <v>2848058</v>
      </c>
      <c r="D81">
        <f>Data!S81</f>
        <v>96.699999999999989</v>
      </c>
      <c r="E81">
        <f>Data!T81</f>
        <v>15.4</v>
      </c>
      <c r="F81" s="23">
        <f>Data!Y81</f>
        <v>80</v>
      </c>
      <c r="G81" s="23">
        <f>Data!Z81</f>
        <v>0</v>
      </c>
      <c r="H81" s="23">
        <f>Data!AA81</f>
        <v>0</v>
      </c>
      <c r="I81" s="23">
        <f>Data!AD81</f>
        <v>0</v>
      </c>
      <c r="J81" s="23">
        <f>Data!AI81</f>
        <v>0</v>
      </c>
      <c r="L81">
        <f>'Residential OLS model'!$B$5</f>
        <v>2616615.1478140298</v>
      </c>
      <c r="M81">
        <f>'Residential OLS model'!$B$6*D81</f>
        <v>215853.66659069684</v>
      </c>
      <c r="N81" s="23">
        <f>'Residential OLS model'!$B$7*E81</f>
        <v>112404.05041710661</v>
      </c>
      <c r="O81" s="23">
        <f>'Residential OLS model'!$B$8*F81</f>
        <v>-100116.15166171359</v>
      </c>
      <c r="P81" s="23">
        <f>'Residential OLS model'!$B$9*G81</f>
        <v>0</v>
      </c>
      <c r="Q81" s="23">
        <f>'Residential OLS model'!$B$10*H81</f>
        <v>0</v>
      </c>
      <c r="R81" s="23">
        <f>'Residential OLS model'!$B$11*I81</f>
        <v>0</v>
      </c>
      <c r="S81" s="23">
        <f>'Residential OLS model'!$B$12*J81</f>
        <v>0</v>
      </c>
      <c r="T81" s="23">
        <f t="shared" si="5"/>
        <v>2844756.7131601195</v>
      </c>
      <c r="U81" s="13">
        <f t="shared" si="4"/>
        <v>1.1591360990122093E-3</v>
      </c>
    </row>
    <row r="82" spans="1:21" x14ac:dyDescent="0.25">
      <c r="A82" s="18">
        <f>Data!A82</f>
        <v>41883</v>
      </c>
      <c r="B82" s="27">
        <f>Data!B82</f>
        <v>2014</v>
      </c>
      <c r="C82" s="5">
        <f>Data!E82</f>
        <v>2824625</v>
      </c>
      <c r="D82">
        <f>Data!S82</f>
        <v>214.2</v>
      </c>
      <c r="E82">
        <f>Data!T82</f>
        <v>2.1</v>
      </c>
      <c r="F82" s="23">
        <f>Data!Y82</f>
        <v>81</v>
      </c>
      <c r="G82" s="23">
        <f>Data!Z82</f>
        <v>0</v>
      </c>
      <c r="H82" s="23">
        <f>Data!AA82</f>
        <v>1</v>
      </c>
      <c r="I82" s="23">
        <f>Data!AD82</f>
        <v>0</v>
      </c>
      <c r="J82" s="23">
        <f>Data!AI82</f>
        <v>0</v>
      </c>
      <c r="L82">
        <f>'Residential OLS model'!$B$5</f>
        <v>2616615.1478140298</v>
      </c>
      <c r="M82">
        <f>'Residential OLS model'!$B$6*D82</f>
        <v>478137.07739118167</v>
      </c>
      <c r="N82" s="23">
        <f>'Residential OLS model'!$B$7*E82</f>
        <v>15327.825056878175</v>
      </c>
      <c r="O82" s="23">
        <f>'Residential OLS model'!$B$8*F82</f>
        <v>-101367.60355748501</v>
      </c>
      <c r="P82" s="23">
        <f>'Residential OLS model'!$B$9*G82</f>
        <v>0</v>
      </c>
      <c r="Q82" s="23">
        <f>'Residential OLS model'!$B$10*H82</f>
        <v>-274801.59261032101</v>
      </c>
      <c r="R82" s="23">
        <f>'Residential OLS model'!$B$11*I82</f>
        <v>0</v>
      </c>
      <c r="S82" s="23">
        <f>'Residential OLS model'!$B$12*J82</f>
        <v>0</v>
      </c>
      <c r="T82" s="23">
        <f t="shared" si="5"/>
        <v>2733910.8540942837</v>
      </c>
      <c r="U82" s="13">
        <f t="shared" si="4"/>
        <v>3.2115465205369328E-2</v>
      </c>
    </row>
    <row r="83" spans="1:21" x14ac:dyDescent="0.25">
      <c r="A83" s="18">
        <f>Data!A83</f>
        <v>41913</v>
      </c>
      <c r="B83" s="27">
        <f>Data!B83</f>
        <v>2014</v>
      </c>
      <c r="C83" s="5">
        <f>Data!E83</f>
        <v>3220869</v>
      </c>
      <c r="D83">
        <f>Data!S83</f>
        <v>421.39999999999992</v>
      </c>
      <c r="E83">
        <f>Data!T83</f>
        <v>0</v>
      </c>
      <c r="F83" s="23">
        <f>Data!Y83</f>
        <v>82</v>
      </c>
      <c r="G83" s="23">
        <f>Data!Z83</f>
        <v>0</v>
      </c>
      <c r="H83" s="23">
        <f>Data!AA83</f>
        <v>1</v>
      </c>
      <c r="I83" s="23">
        <f>Data!AD83</f>
        <v>0</v>
      </c>
      <c r="J83" s="23">
        <f>Data!AI83</f>
        <v>0</v>
      </c>
      <c r="L83">
        <f>'Residential OLS model'!$B$5</f>
        <v>2616615.1478140298</v>
      </c>
      <c r="M83">
        <f>'Residential OLS model'!$B$6*D83</f>
        <v>940648.76009637688</v>
      </c>
      <c r="N83" s="23">
        <f>'Residential OLS model'!$B$7*E83</f>
        <v>0</v>
      </c>
      <c r="O83" s="23">
        <f>'Residential OLS model'!$B$8*F83</f>
        <v>-102619.05545325643</v>
      </c>
      <c r="P83" s="23">
        <f>'Residential OLS model'!$B$9*G83</f>
        <v>0</v>
      </c>
      <c r="Q83" s="23">
        <f>'Residential OLS model'!$B$10*H83</f>
        <v>-274801.59261032101</v>
      </c>
      <c r="R83" s="23">
        <f>'Residential OLS model'!$B$11*I83</f>
        <v>0</v>
      </c>
      <c r="S83" s="23">
        <f>'Residential OLS model'!$B$12*J83</f>
        <v>0</v>
      </c>
      <c r="T83" s="23">
        <f t="shared" si="5"/>
        <v>3179843.2598468293</v>
      </c>
      <c r="U83" s="13">
        <f t="shared" si="4"/>
        <v>1.2737475554942054E-2</v>
      </c>
    </row>
    <row r="84" spans="1:21" x14ac:dyDescent="0.25">
      <c r="A84" s="18">
        <f>Data!A84</f>
        <v>41944</v>
      </c>
      <c r="B84" s="27">
        <f>Data!B84</f>
        <v>2014</v>
      </c>
      <c r="C84" s="5">
        <f>Data!E84</f>
        <v>3875491</v>
      </c>
      <c r="D84">
        <f>Data!S84</f>
        <v>756.89999999999975</v>
      </c>
      <c r="E84">
        <f>Data!T84</f>
        <v>0</v>
      </c>
      <c r="F84" s="23">
        <f>Data!Y84</f>
        <v>83</v>
      </c>
      <c r="G84" s="23">
        <f>Data!Z84</f>
        <v>0</v>
      </c>
      <c r="H84" s="23">
        <f>Data!AA84</f>
        <v>1</v>
      </c>
      <c r="I84" s="23">
        <f>Data!AD84</f>
        <v>0</v>
      </c>
      <c r="J84" s="23">
        <f>Data!AI84</f>
        <v>0</v>
      </c>
      <c r="L84">
        <f>'Residential OLS model'!$B$5</f>
        <v>2616615.1478140298</v>
      </c>
      <c r="M84">
        <f>'Residential OLS model'!$B$6*D84</f>
        <v>1689551.6054032927</v>
      </c>
      <c r="N84" s="23">
        <f>'Residential OLS model'!$B$7*E84</f>
        <v>0</v>
      </c>
      <c r="O84" s="23">
        <f>'Residential OLS model'!$B$8*F84</f>
        <v>-103870.50734902786</v>
      </c>
      <c r="P84" s="23">
        <f>'Residential OLS model'!$B$9*G84</f>
        <v>0</v>
      </c>
      <c r="Q84" s="23">
        <f>'Residential OLS model'!$B$10*H84</f>
        <v>-274801.59261032101</v>
      </c>
      <c r="R84" s="23">
        <f>'Residential OLS model'!$B$11*I84</f>
        <v>0</v>
      </c>
      <c r="S84" s="23">
        <f>'Residential OLS model'!$B$12*J84</f>
        <v>0</v>
      </c>
      <c r="T84" s="23">
        <f t="shared" si="5"/>
        <v>3927494.6532579735</v>
      </c>
      <c r="U84" s="13">
        <f t="shared" si="4"/>
        <v>1.3418597348819412E-2</v>
      </c>
    </row>
    <row r="85" spans="1:21" x14ac:dyDescent="0.25">
      <c r="A85" s="18">
        <f>Data!A85</f>
        <v>41974</v>
      </c>
      <c r="B85" s="27">
        <f>Data!B85</f>
        <v>2014</v>
      </c>
      <c r="C85" s="5">
        <f>Data!E85</f>
        <v>4515462</v>
      </c>
      <c r="D85">
        <f>Data!S85</f>
        <v>893.80000000000007</v>
      </c>
      <c r="E85">
        <f>Data!T85</f>
        <v>0</v>
      </c>
      <c r="F85" s="23">
        <f>Data!Y85</f>
        <v>84</v>
      </c>
      <c r="G85" s="23">
        <f>Data!Z85</f>
        <v>0</v>
      </c>
      <c r="H85" s="23">
        <f>Data!AA85</f>
        <v>0</v>
      </c>
      <c r="I85" s="23">
        <f>Data!AD85</f>
        <v>0</v>
      </c>
      <c r="J85" s="23">
        <f>Data!AI85</f>
        <v>0</v>
      </c>
      <c r="L85">
        <f>'Residential OLS model'!$B$5</f>
        <v>2616615.1478140298</v>
      </c>
      <c r="M85">
        <f>'Residential OLS model'!$B$6*D85</f>
        <v>1995139.681476369</v>
      </c>
      <c r="N85" s="23">
        <f>'Residential OLS model'!$B$7*E85</f>
        <v>0</v>
      </c>
      <c r="O85" s="23">
        <f>'Residential OLS model'!$B$8*F85</f>
        <v>-105121.95924479928</v>
      </c>
      <c r="P85" s="23">
        <f>'Residential OLS model'!$B$9*G85</f>
        <v>0</v>
      </c>
      <c r="Q85" s="23">
        <f>'Residential OLS model'!$B$10*H85</f>
        <v>0</v>
      </c>
      <c r="R85" s="23">
        <f>'Residential OLS model'!$B$11*I85</f>
        <v>0</v>
      </c>
      <c r="S85" s="23">
        <f>'Residential OLS model'!$B$12*J85</f>
        <v>0</v>
      </c>
      <c r="T85" s="23">
        <f t="shared" si="5"/>
        <v>4506632.8700456005</v>
      </c>
      <c r="U85" s="13">
        <f t="shared" si="4"/>
        <v>1.9553104321107209E-3</v>
      </c>
    </row>
    <row r="86" spans="1:21" x14ac:dyDescent="0.25">
      <c r="A86" s="18">
        <f>Data!A86</f>
        <v>42005</v>
      </c>
      <c r="B86" s="27">
        <f>Data!B86</f>
        <v>2015</v>
      </c>
      <c r="C86" s="5">
        <f>Data!E86</f>
        <v>4951406</v>
      </c>
      <c r="D86">
        <f>Data!S86</f>
        <v>1166.0999999999999</v>
      </c>
      <c r="E86">
        <f>Data!T86</f>
        <v>0</v>
      </c>
      <c r="F86" s="23">
        <f>Data!Y86</f>
        <v>85</v>
      </c>
      <c r="G86" s="23">
        <f>Data!Z86</f>
        <v>0</v>
      </c>
      <c r="H86" s="23">
        <f>Data!AA86</f>
        <v>0</v>
      </c>
      <c r="I86" s="23">
        <f>Data!AD86</f>
        <v>0</v>
      </c>
      <c r="J86" s="23">
        <f>Data!AI86</f>
        <v>0</v>
      </c>
      <c r="L86">
        <f>'Residential OLS model'!$B$5</f>
        <v>2616615.1478140298</v>
      </c>
      <c r="M86">
        <f>'Residential OLS model'!$B$6*D86</f>
        <v>2602967.534761237</v>
      </c>
      <c r="N86" s="23">
        <f>'Residential OLS model'!$B$7*E86</f>
        <v>0</v>
      </c>
      <c r="O86" s="23">
        <f>'Residential OLS model'!$B$8*F86</f>
        <v>-106373.41114057069</v>
      </c>
      <c r="P86" s="23">
        <f>'Residential OLS model'!$B$9*G86</f>
        <v>0</v>
      </c>
      <c r="Q86" s="23">
        <f>'Residential OLS model'!$B$10*H86</f>
        <v>0</v>
      </c>
      <c r="R86" s="23">
        <f>'Residential OLS model'!$B$11*I86</f>
        <v>0</v>
      </c>
      <c r="S86" s="23">
        <f>'Residential OLS model'!$B$12*J86</f>
        <v>0</v>
      </c>
      <c r="T86" s="23">
        <f t="shared" si="5"/>
        <v>5113209.2714346964</v>
      </c>
      <c r="U86" s="13">
        <f t="shared" si="4"/>
        <v>3.2678247640103922E-2</v>
      </c>
    </row>
    <row r="87" spans="1:21" x14ac:dyDescent="0.25">
      <c r="A87" s="18">
        <f>Data!A87</f>
        <v>42036</v>
      </c>
      <c r="B87" s="27">
        <f>Data!B87</f>
        <v>2015</v>
      </c>
      <c r="C87" s="5">
        <f>Data!E87</f>
        <v>4608820</v>
      </c>
      <c r="D87">
        <f>Data!S87</f>
        <v>1148.2</v>
      </c>
      <c r="E87">
        <f>Data!T87</f>
        <v>0</v>
      </c>
      <c r="F87" s="23">
        <f>Data!Y87</f>
        <v>86</v>
      </c>
      <c r="G87" s="23">
        <f>Data!Z87</f>
        <v>0</v>
      </c>
      <c r="H87" s="23">
        <f>Data!AA87</f>
        <v>0</v>
      </c>
      <c r="I87" s="23">
        <f>Data!AD87</f>
        <v>1</v>
      </c>
      <c r="J87" s="23">
        <f>Data!AI87</f>
        <v>0</v>
      </c>
      <c r="L87">
        <f>'Residential OLS model'!$B$5</f>
        <v>2616615.1478140298</v>
      </c>
      <c r="M87">
        <f>'Residential OLS model'!$B$6*D87</f>
        <v>2563011.1683499292</v>
      </c>
      <c r="N87" s="23">
        <f>'Residential OLS model'!$B$7*E87</f>
        <v>0</v>
      </c>
      <c r="O87" s="23">
        <f>'Residential OLS model'!$B$8*F87</f>
        <v>-107624.86303634211</v>
      </c>
      <c r="P87" s="23">
        <f>'Residential OLS model'!$B$9*G87</f>
        <v>0</v>
      </c>
      <c r="Q87" s="23">
        <f>'Residential OLS model'!$B$10*H87</f>
        <v>0</v>
      </c>
      <c r="R87" s="23">
        <f>'Residential OLS model'!$B$11*I87</f>
        <v>-442206.74041405</v>
      </c>
      <c r="S87" s="23">
        <f>'Residential OLS model'!$B$12*J87</f>
        <v>0</v>
      </c>
      <c r="T87" s="23">
        <f t="shared" si="5"/>
        <v>4629794.7127135666</v>
      </c>
      <c r="U87" s="13">
        <f t="shared" si="4"/>
        <v>4.5509941185740838E-3</v>
      </c>
    </row>
    <row r="88" spans="1:21" x14ac:dyDescent="0.25">
      <c r="A88" s="18">
        <f>Data!A88</f>
        <v>42064</v>
      </c>
      <c r="B88" s="27">
        <f>Data!B88</f>
        <v>2015</v>
      </c>
      <c r="C88" s="5">
        <f>Data!E88</f>
        <v>3921374</v>
      </c>
      <c r="D88">
        <f>Data!S88</f>
        <v>870.9</v>
      </c>
      <c r="E88">
        <f>Data!T88</f>
        <v>0</v>
      </c>
      <c r="F88" s="23">
        <f>Data!Y88</f>
        <v>87</v>
      </c>
      <c r="G88" s="23">
        <f>Data!Z88</f>
        <v>1</v>
      </c>
      <c r="H88" s="23">
        <f>Data!AA88</f>
        <v>0</v>
      </c>
      <c r="I88" s="23">
        <f>Data!AD88</f>
        <v>0</v>
      </c>
      <c r="J88" s="23">
        <f>Data!AI88</f>
        <v>0</v>
      </c>
      <c r="L88">
        <f>'Residential OLS model'!$B$5</f>
        <v>2616615.1478140298</v>
      </c>
      <c r="M88">
        <f>'Residential OLS model'!$B$6*D88</f>
        <v>1944022.3188607849</v>
      </c>
      <c r="N88" s="23">
        <f>'Residential OLS model'!$B$7*E88</f>
        <v>0</v>
      </c>
      <c r="O88" s="23">
        <f>'Residential OLS model'!$B$8*F88</f>
        <v>-108876.31493211353</v>
      </c>
      <c r="P88" s="23">
        <f>'Residential OLS model'!$B$9*G88</f>
        <v>-385041.40679526702</v>
      </c>
      <c r="Q88" s="23">
        <f>'Residential OLS model'!$B$10*H88</f>
        <v>0</v>
      </c>
      <c r="R88" s="23">
        <f>'Residential OLS model'!$B$11*I88</f>
        <v>0</v>
      </c>
      <c r="S88" s="23">
        <f>'Residential OLS model'!$B$12*J88</f>
        <v>0</v>
      </c>
      <c r="T88" s="23">
        <f t="shared" si="5"/>
        <v>4066719.7449474344</v>
      </c>
      <c r="U88" s="13">
        <f t="shared" ref="U88:U97" si="6">ABS(T88-C88)/C88</f>
        <v>3.7065004497768998E-2</v>
      </c>
    </row>
    <row r="89" spans="1:21" x14ac:dyDescent="0.25">
      <c r="A89" s="18">
        <f>Data!A89</f>
        <v>42095</v>
      </c>
      <c r="B89" s="27">
        <f>Data!B89</f>
        <v>2015</v>
      </c>
      <c r="C89" s="5">
        <f>Data!E89</f>
        <v>3218333</v>
      </c>
      <c r="D89">
        <f>Data!S89</f>
        <v>513.40000000000009</v>
      </c>
      <c r="E89">
        <f>Data!T89</f>
        <v>0</v>
      </c>
      <c r="F89" s="23">
        <f>Data!Y89</f>
        <v>88</v>
      </c>
      <c r="G89" s="23">
        <f>Data!Z89</f>
        <v>1</v>
      </c>
      <c r="H89" s="23">
        <f>Data!AA89</f>
        <v>0</v>
      </c>
      <c r="I89" s="23">
        <f>Data!AD89</f>
        <v>0</v>
      </c>
      <c r="J89" s="23">
        <f>Data!AI89</f>
        <v>0</v>
      </c>
      <c r="L89">
        <f>'Residential OLS model'!$B$5</f>
        <v>2616615.1478140298</v>
      </c>
      <c r="M89">
        <f>'Residential OLS model'!$B$6*D89</f>
        <v>1146011.0902550549</v>
      </c>
      <c r="N89" s="23">
        <f>'Residential OLS model'!$B$7*E89</f>
        <v>0</v>
      </c>
      <c r="O89" s="23">
        <f>'Residential OLS model'!$B$8*F89</f>
        <v>-110127.76682788495</v>
      </c>
      <c r="P89" s="23">
        <f>'Residential OLS model'!$B$9*G89</f>
        <v>-385041.40679526702</v>
      </c>
      <c r="Q89" s="23">
        <f>'Residential OLS model'!$B$10*H89</f>
        <v>0</v>
      </c>
      <c r="R89" s="23">
        <f>'Residential OLS model'!$B$11*I89</f>
        <v>0</v>
      </c>
      <c r="S89" s="23">
        <f>'Residential OLS model'!$B$12*J89</f>
        <v>0</v>
      </c>
      <c r="T89" s="23">
        <f t="shared" si="5"/>
        <v>3267457.0644459324</v>
      </c>
      <c r="U89" s="13">
        <f t="shared" si="6"/>
        <v>1.5263822744859651E-2</v>
      </c>
    </row>
    <row r="90" spans="1:21" x14ac:dyDescent="0.25">
      <c r="A90" s="18">
        <f>Data!A90</f>
        <v>42125</v>
      </c>
      <c r="B90" s="27">
        <f>Data!B90</f>
        <v>2015</v>
      </c>
      <c r="C90" s="5">
        <f>Data!E90</f>
        <v>2793967</v>
      </c>
      <c r="D90">
        <f>Data!S90</f>
        <v>247.1</v>
      </c>
      <c r="E90">
        <f>Data!T90</f>
        <v>1.1000000000000001</v>
      </c>
      <c r="F90" s="23">
        <f>Data!Y90</f>
        <v>89</v>
      </c>
      <c r="G90" s="23">
        <f>Data!Z90</f>
        <v>1</v>
      </c>
      <c r="H90" s="23">
        <f>Data!AA90</f>
        <v>0</v>
      </c>
      <c r="I90" s="23">
        <f>Data!AD90</f>
        <v>0</v>
      </c>
      <c r="J90" s="23">
        <f>Data!AI90</f>
        <v>0</v>
      </c>
      <c r="L90">
        <f>'Residential OLS model'!$B$5</f>
        <v>2616615.1478140298</v>
      </c>
      <c r="M90">
        <f>'Residential OLS model'!$B$6*D90</f>
        <v>551576.43241531739</v>
      </c>
      <c r="N90" s="23">
        <f>'Residential OLS model'!$B$7*E90</f>
        <v>8028.8607440790438</v>
      </c>
      <c r="O90" s="23">
        <f>'Residential OLS model'!$B$8*F90</f>
        <v>-111379.21872365638</v>
      </c>
      <c r="P90" s="23">
        <f>'Residential OLS model'!$B$9*G90</f>
        <v>-385041.40679526702</v>
      </c>
      <c r="Q90" s="23">
        <f>'Residential OLS model'!$B$10*H90</f>
        <v>0</v>
      </c>
      <c r="R90" s="23">
        <f>'Residential OLS model'!$B$11*I90</f>
        <v>0</v>
      </c>
      <c r="S90" s="23">
        <f>'Residential OLS model'!$B$12*J90</f>
        <v>0</v>
      </c>
      <c r="T90" s="23">
        <f t="shared" si="5"/>
        <v>2679799.8154545026</v>
      </c>
      <c r="U90" s="13">
        <f t="shared" si="6"/>
        <v>4.0862037577930381E-2</v>
      </c>
    </row>
    <row r="91" spans="1:21" x14ac:dyDescent="0.25">
      <c r="A91" s="18">
        <f>Data!A91</f>
        <v>42156</v>
      </c>
      <c r="B91" s="27">
        <f>Data!B91</f>
        <v>2015</v>
      </c>
      <c r="C91" s="5">
        <f>Data!E91</f>
        <v>2647768</v>
      </c>
      <c r="D91">
        <f>Data!S91</f>
        <v>112</v>
      </c>
      <c r="E91">
        <f>Data!T91</f>
        <v>5.0999999999999996</v>
      </c>
      <c r="F91" s="23">
        <f>Data!Y91</f>
        <v>90</v>
      </c>
      <c r="G91" s="23">
        <f>Data!Z91</f>
        <v>0</v>
      </c>
      <c r="H91" s="23">
        <f>Data!AA91</f>
        <v>0</v>
      </c>
      <c r="I91" s="23">
        <f>Data!AD91</f>
        <v>0</v>
      </c>
      <c r="J91" s="23">
        <f>Data!AI91</f>
        <v>0</v>
      </c>
      <c r="L91">
        <f>'Residential OLS model'!$B$5</f>
        <v>2616615.1478140298</v>
      </c>
      <c r="M91">
        <f>'Residential OLS model'!$B$6*D91</f>
        <v>250006.31497578128</v>
      </c>
      <c r="N91" s="23">
        <f>'Residential OLS model'!$B$7*E91</f>
        <v>37224.717995275561</v>
      </c>
      <c r="O91" s="23">
        <f>'Residential OLS model'!$B$8*F91</f>
        <v>-112630.67061942779</v>
      </c>
      <c r="P91" s="23">
        <f>'Residential OLS model'!$B$9*G91</f>
        <v>0</v>
      </c>
      <c r="Q91" s="23">
        <f>'Residential OLS model'!$B$10*H91</f>
        <v>0</v>
      </c>
      <c r="R91" s="23">
        <f>'Residential OLS model'!$B$11*I91</f>
        <v>0</v>
      </c>
      <c r="S91" s="23">
        <f>'Residential OLS model'!$B$12*J91</f>
        <v>0</v>
      </c>
      <c r="T91" s="23">
        <f t="shared" si="5"/>
        <v>2791215.5101656592</v>
      </c>
      <c r="U91" s="13">
        <f t="shared" si="6"/>
        <v>5.4176767060278408E-2</v>
      </c>
    </row>
    <row r="92" spans="1:21" x14ac:dyDescent="0.25">
      <c r="A92" s="18">
        <f>Data!A92</f>
        <v>42186</v>
      </c>
      <c r="B92" s="27">
        <f>Data!B92</f>
        <v>2015</v>
      </c>
      <c r="C92" s="5">
        <f>Data!E92</f>
        <v>2982636</v>
      </c>
      <c r="D92">
        <f>Data!S92</f>
        <v>49.4</v>
      </c>
      <c r="E92">
        <f>Data!T92</f>
        <v>46.2</v>
      </c>
      <c r="F92" s="23">
        <f>Data!Y92</f>
        <v>91</v>
      </c>
      <c r="G92" s="23">
        <f>Data!Z92</f>
        <v>0</v>
      </c>
      <c r="H92" s="23">
        <f>Data!AA92</f>
        <v>0</v>
      </c>
      <c r="I92" s="23">
        <f>Data!AD92</f>
        <v>0</v>
      </c>
      <c r="J92" s="23">
        <f>Data!AI92</f>
        <v>1</v>
      </c>
      <c r="L92">
        <f>'Residential OLS model'!$B$5</f>
        <v>2616615.1478140298</v>
      </c>
      <c r="M92">
        <f>'Residential OLS model'!$B$6*D92</f>
        <v>110270.64249824638</v>
      </c>
      <c r="N92" s="23">
        <f>'Residential OLS model'!$B$7*E92</f>
        <v>337212.15125131985</v>
      </c>
      <c r="O92" s="23">
        <f>'Residential OLS model'!$B$8*F92</f>
        <v>-113882.12251519921</v>
      </c>
      <c r="P92" s="23">
        <f>'Residential OLS model'!$B$9*G92</f>
        <v>0</v>
      </c>
      <c r="Q92" s="23">
        <f>'Residential OLS model'!$B$10*H92</f>
        <v>0</v>
      </c>
      <c r="R92" s="23">
        <f>'Residential OLS model'!$B$11*I92</f>
        <v>0</v>
      </c>
      <c r="S92" s="23">
        <f>'Residential OLS model'!$B$12*J92</f>
        <v>129222.719858172</v>
      </c>
      <c r="T92" s="23">
        <f t="shared" si="5"/>
        <v>3079438.5389065687</v>
      </c>
      <c r="U92" s="13">
        <f t="shared" si="6"/>
        <v>3.2455364619272571E-2</v>
      </c>
    </row>
    <row r="93" spans="1:21" x14ac:dyDescent="0.25">
      <c r="A93" s="18">
        <f>Data!A93</f>
        <v>42217</v>
      </c>
      <c r="B93" s="27">
        <f>Data!B93</f>
        <v>2015</v>
      </c>
      <c r="C93" s="5">
        <f>Data!E93</f>
        <v>2860854</v>
      </c>
      <c r="D93">
        <f>Data!S93</f>
        <v>51.29999999999999</v>
      </c>
      <c r="E93">
        <f>Data!T93</f>
        <v>23.200000000000003</v>
      </c>
      <c r="F93" s="23">
        <f>Data!Y93</f>
        <v>92</v>
      </c>
      <c r="G93" s="23">
        <f>Data!Z93</f>
        <v>0</v>
      </c>
      <c r="H93" s="23">
        <f>Data!AA93</f>
        <v>0</v>
      </c>
      <c r="I93" s="23">
        <f>Data!AD93</f>
        <v>0</v>
      </c>
      <c r="J93" s="23">
        <f>Data!AI93</f>
        <v>0</v>
      </c>
      <c r="L93">
        <f>'Residential OLS model'!$B$5</f>
        <v>2616615.1478140298</v>
      </c>
      <c r="M93">
        <f>'Residential OLS model'!$B$6*D93</f>
        <v>114511.82105587123</v>
      </c>
      <c r="N93" s="23">
        <f>'Residential OLS model'!$B$7*E93</f>
        <v>169335.97205693985</v>
      </c>
      <c r="O93" s="23">
        <f>'Residential OLS model'!$B$8*F93</f>
        <v>-115133.57441097063</v>
      </c>
      <c r="P93" s="23">
        <f>'Residential OLS model'!$B$9*G93</f>
        <v>0</v>
      </c>
      <c r="Q93" s="23">
        <f>'Residential OLS model'!$B$10*H93</f>
        <v>0</v>
      </c>
      <c r="R93" s="23">
        <f>'Residential OLS model'!$B$11*I93</f>
        <v>0</v>
      </c>
      <c r="S93" s="23">
        <f>'Residential OLS model'!$B$12*J93</f>
        <v>0</v>
      </c>
      <c r="T93" s="23">
        <f t="shared" si="5"/>
        <v>2785329.3665158702</v>
      </c>
      <c r="U93" s="13">
        <f t="shared" si="6"/>
        <v>2.6399331627594346E-2</v>
      </c>
    </row>
    <row r="94" spans="1:21" x14ac:dyDescent="0.25">
      <c r="A94" s="18">
        <f>Data!A94</f>
        <v>42248</v>
      </c>
      <c r="B94" s="27">
        <f>Data!B94</f>
        <v>2015</v>
      </c>
      <c r="C94" s="5">
        <f>Data!E94</f>
        <v>2776529</v>
      </c>
      <c r="D94">
        <f>Data!S94</f>
        <v>127.9</v>
      </c>
      <c r="E94">
        <f>Data!T94</f>
        <v>25.999999999999996</v>
      </c>
      <c r="F94" s="23">
        <f>Data!Y94</f>
        <v>93</v>
      </c>
      <c r="G94" s="23">
        <f>Data!Z94</f>
        <v>0</v>
      </c>
      <c r="H94" s="23">
        <f>Data!AA94</f>
        <v>1</v>
      </c>
      <c r="I94" s="23">
        <f>Data!AD94</f>
        <v>0</v>
      </c>
      <c r="J94" s="23">
        <f>Data!AI94</f>
        <v>0</v>
      </c>
      <c r="L94">
        <f>'Residential OLS model'!$B$5</f>
        <v>2616615.1478140298</v>
      </c>
      <c r="M94">
        <f>'Residential OLS model'!$B$6*D94</f>
        <v>285498.28290537884</v>
      </c>
      <c r="N94" s="23">
        <f>'Residential OLS model'!$B$7*E94</f>
        <v>189773.07213277736</v>
      </c>
      <c r="O94" s="23">
        <f>'Residential OLS model'!$B$8*F94</f>
        <v>-116385.02630674205</v>
      </c>
      <c r="P94" s="23">
        <f>'Residential OLS model'!$B$9*G94</f>
        <v>0</v>
      </c>
      <c r="Q94" s="23">
        <f>'Residential OLS model'!$B$10*H94</f>
        <v>-274801.59261032101</v>
      </c>
      <c r="R94" s="23">
        <f>'Residential OLS model'!$B$11*I94</f>
        <v>0</v>
      </c>
      <c r="S94" s="23">
        <f>'Residential OLS model'!$B$12*J94</f>
        <v>0</v>
      </c>
      <c r="T94" s="23">
        <f t="shared" si="5"/>
        <v>2700699.8839351232</v>
      </c>
      <c r="U94" s="13">
        <f t="shared" si="6"/>
        <v>2.7310759608445215E-2</v>
      </c>
    </row>
    <row r="95" spans="1:21" x14ac:dyDescent="0.25">
      <c r="A95" s="18">
        <f>Data!A95</f>
        <v>42278</v>
      </c>
      <c r="B95" s="27">
        <f>Data!B95</f>
        <v>2015</v>
      </c>
      <c r="C95" s="5">
        <f>Data!E95</f>
        <v>3127767</v>
      </c>
      <c r="D95">
        <f>Data!S95</f>
        <v>455.09999999999997</v>
      </c>
      <c r="E95">
        <f>Data!T95</f>
        <v>0</v>
      </c>
      <c r="F95" s="23">
        <f>Data!Y95</f>
        <v>94</v>
      </c>
      <c r="G95" s="23">
        <f>Data!Z95</f>
        <v>0</v>
      </c>
      <c r="H95" s="23">
        <f>Data!AA95</f>
        <v>1</v>
      </c>
      <c r="I95" s="23">
        <f>Data!AD95</f>
        <v>0</v>
      </c>
      <c r="J95" s="23">
        <f>Data!AI95</f>
        <v>0</v>
      </c>
      <c r="L95">
        <f>'Residential OLS model'!$B$5</f>
        <v>2616615.1478140298</v>
      </c>
      <c r="M95">
        <f>'Residential OLS model'!$B$6*D95</f>
        <v>1015873.8745131969</v>
      </c>
      <c r="N95" s="23">
        <f>'Residential OLS model'!$B$7*E95</f>
        <v>0</v>
      </c>
      <c r="O95" s="23">
        <f>'Residential OLS model'!$B$8*F95</f>
        <v>-117636.47820251348</v>
      </c>
      <c r="P95" s="23">
        <f>'Residential OLS model'!$B$9*G95</f>
        <v>0</v>
      </c>
      <c r="Q95" s="23">
        <f>'Residential OLS model'!$B$10*H95</f>
        <v>-274801.59261032101</v>
      </c>
      <c r="R95" s="23">
        <f>'Residential OLS model'!$B$11*I95</f>
        <v>0</v>
      </c>
      <c r="S95" s="23">
        <f>'Residential OLS model'!$B$12*J95</f>
        <v>0</v>
      </c>
      <c r="T95" s="23">
        <f t="shared" si="5"/>
        <v>3240050.9515143922</v>
      </c>
      <c r="U95" s="13">
        <f t="shared" si="6"/>
        <v>3.5899078004976763E-2</v>
      </c>
    </row>
    <row r="96" spans="1:21" x14ac:dyDescent="0.25">
      <c r="A96" s="18">
        <f>Data!A96</f>
        <v>42309</v>
      </c>
      <c r="B96" s="27">
        <f>Data!B96</f>
        <v>2015</v>
      </c>
      <c r="C96" s="5">
        <f>Data!E96</f>
        <v>3289779</v>
      </c>
      <c r="D96">
        <f>Data!S96</f>
        <v>539.4</v>
      </c>
      <c r="E96">
        <f>Data!T96</f>
        <v>0</v>
      </c>
      <c r="F96" s="23">
        <f>Data!Y96</f>
        <v>95</v>
      </c>
      <c r="G96" s="23">
        <f>Data!Z96</f>
        <v>0</v>
      </c>
      <c r="H96" s="23">
        <f>Data!AA96</f>
        <v>1</v>
      </c>
      <c r="I96" s="23">
        <f>Data!AD96</f>
        <v>0</v>
      </c>
      <c r="J96" s="23">
        <f>Data!AI96</f>
        <v>0</v>
      </c>
      <c r="L96">
        <f>'Residential OLS model'!$B$5</f>
        <v>2616615.1478140298</v>
      </c>
      <c r="M96">
        <f>'Residential OLS model'!$B$6*D96</f>
        <v>1204048.2705172894</v>
      </c>
      <c r="N96" s="23">
        <f>'Residential OLS model'!$B$7*E96</f>
        <v>0</v>
      </c>
      <c r="O96" s="23">
        <f>'Residential OLS model'!$B$8*F96</f>
        <v>-118887.93009828489</v>
      </c>
      <c r="P96" s="23">
        <f>'Residential OLS model'!$B$9*G96</f>
        <v>0</v>
      </c>
      <c r="Q96" s="23">
        <f>'Residential OLS model'!$B$10*H96</f>
        <v>-274801.59261032101</v>
      </c>
      <c r="R96" s="23">
        <f>'Residential OLS model'!$B$11*I96</f>
        <v>0</v>
      </c>
      <c r="S96" s="23">
        <f>'Residential OLS model'!$B$12*J96</f>
        <v>0</v>
      </c>
      <c r="T96" s="23">
        <f t="shared" si="5"/>
        <v>3426973.8956227135</v>
      </c>
      <c r="U96" s="13">
        <f t="shared" si="6"/>
        <v>4.1703377528616206E-2</v>
      </c>
    </row>
    <row r="97" spans="1:21" x14ac:dyDescent="0.25">
      <c r="A97" s="18">
        <f>Data!A97</f>
        <v>42339</v>
      </c>
      <c r="B97" s="27">
        <f>Data!B97</f>
        <v>2015</v>
      </c>
      <c r="C97" s="5">
        <f>Data!E97</f>
        <v>3916823</v>
      </c>
      <c r="D97">
        <f>Data!S97</f>
        <v>694.3</v>
      </c>
      <c r="E97">
        <f>Data!T97</f>
        <v>0</v>
      </c>
      <c r="F97" s="23">
        <f>Data!Y97</f>
        <v>96</v>
      </c>
      <c r="G97" s="23">
        <f>Data!Z97</f>
        <v>0</v>
      </c>
      <c r="H97" s="23">
        <f>Data!AA97</f>
        <v>0</v>
      </c>
      <c r="I97" s="23">
        <f>Data!AD97</f>
        <v>0</v>
      </c>
      <c r="J97" s="23">
        <f>Data!AI97</f>
        <v>0</v>
      </c>
      <c r="L97">
        <f>'Residential OLS model'!$B$5</f>
        <v>2616615.1478140298</v>
      </c>
      <c r="M97">
        <f>'Residential OLS model'!$B$6*D97</f>
        <v>1549815.9329257584</v>
      </c>
      <c r="N97" s="23">
        <f>'Residential OLS model'!$B$7*E97</f>
        <v>0</v>
      </c>
      <c r="O97" s="23">
        <f>'Residential OLS model'!$B$8*F97</f>
        <v>-120139.38199405631</v>
      </c>
      <c r="P97" s="23">
        <f>'Residential OLS model'!$B$9*G97</f>
        <v>0</v>
      </c>
      <c r="Q97" s="23">
        <f>'Residential OLS model'!$B$10*H97</f>
        <v>0</v>
      </c>
      <c r="R97" s="23">
        <f>'Residential OLS model'!$B$11*I97</f>
        <v>0</v>
      </c>
      <c r="S97" s="23">
        <f>'Residential OLS model'!$B$12*J97</f>
        <v>0</v>
      </c>
      <c r="T97" s="23">
        <f t="shared" si="5"/>
        <v>4046291.6987457317</v>
      </c>
      <c r="U97" s="13">
        <f t="shared" si="6"/>
        <v>3.3054518610039753E-2</v>
      </c>
    </row>
    <row r="98" spans="1:21" x14ac:dyDescent="0.25">
      <c r="U98" s="26">
        <f>AVERAGE(U2:U97)</f>
        <v>3.0145436235451809E-2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C15" sqref="C15"/>
    </sheetView>
  </sheetViews>
  <sheetFormatPr defaultRowHeight="13.2" x14ac:dyDescent="0.25"/>
  <cols>
    <col min="1" max="1" width="52.6640625" bestFit="1" customWidth="1"/>
    <col min="2" max="2" width="12.6640625" bestFit="1" customWidth="1"/>
    <col min="3" max="3" width="17" bestFit="1" customWidth="1"/>
    <col min="4" max="5" width="12" bestFit="1" customWidth="1"/>
  </cols>
  <sheetData>
    <row r="1" spans="1:5" x14ac:dyDescent="0.25">
      <c r="A1" t="s">
        <v>103</v>
      </c>
    </row>
    <row r="2" spans="1:5" x14ac:dyDescent="0.25">
      <c r="A2" t="s">
        <v>80</v>
      </c>
    </row>
    <row r="4" spans="1:5" x14ac:dyDescent="0.25">
      <c r="B4" t="s">
        <v>57</v>
      </c>
      <c r="C4" t="s">
        <v>58</v>
      </c>
      <c r="D4" t="s">
        <v>59</v>
      </c>
      <c r="E4" t="s">
        <v>60</v>
      </c>
    </row>
    <row r="5" spans="1:5" x14ac:dyDescent="0.25">
      <c r="A5" t="s">
        <v>61</v>
      </c>
      <c r="B5">
        <v>541126.73317407805</v>
      </c>
      <c r="C5">
        <v>218136.874179351</v>
      </c>
      <c r="D5">
        <v>2.4806751962951799</v>
      </c>
      <c r="E5" s="17">
        <v>1.49516174585104E-2</v>
      </c>
    </row>
    <row r="6" spans="1:5" x14ac:dyDescent="0.25">
      <c r="A6" t="s">
        <v>2</v>
      </c>
      <c r="B6">
        <v>743.62603257418198</v>
      </c>
      <c r="C6">
        <v>39.507471757416603</v>
      </c>
      <c r="D6">
        <v>18.822415089990798</v>
      </c>
      <c r="E6" s="17">
        <v>3.9183569614888699E-33</v>
      </c>
    </row>
    <row r="7" spans="1:5" x14ac:dyDescent="0.25">
      <c r="A7" t="s">
        <v>3</v>
      </c>
      <c r="B7">
        <v>3118.0149012870202</v>
      </c>
      <c r="C7">
        <v>996.61582174026205</v>
      </c>
      <c r="D7">
        <v>3.12860265035973</v>
      </c>
      <c r="E7">
        <v>2.3598769178147E-3</v>
      </c>
    </row>
    <row r="8" spans="1:5" x14ac:dyDescent="0.25">
      <c r="A8" t="s">
        <v>6</v>
      </c>
      <c r="B8">
        <v>38650.132579040903</v>
      </c>
      <c r="C8">
        <v>10203.4398126383</v>
      </c>
      <c r="D8">
        <v>3.78795124867279</v>
      </c>
      <c r="E8">
        <v>2.7233829216909697E-4</v>
      </c>
    </row>
    <row r="9" spans="1:5" x14ac:dyDescent="0.25">
      <c r="A9" t="s">
        <v>23</v>
      </c>
      <c r="B9">
        <v>-121295.386574848</v>
      </c>
      <c r="C9">
        <v>23992.920295674601</v>
      </c>
      <c r="D9">
        <v>-5.0554657407299901</v>
      </c>
      <c r="E9" s="17">
        <v>2.2090128286540999E-6</v>
      </c>
    </row>
    <row r="11" spans="1:5" x14ac:dyDescent="0.25">
      <c r="A11" t="s">
        <v>62</v>
      </c>
      <c r="B11">
        <v>1674224.31619048</v>
      </c>
      <c r="C11" t="s">
        <v>63</v>
      </c>
      <c r="D11">
        <v>271701.08675144101</v>
      </c>
    </row>
    <row r="12" spans="1:5" x14ac:dyDescent="0.25">
      <c r="A12" t="s">
        <v>64</v>
      </c>
      <c r="B12">
        <v>921021018383.89001</v>
      </c>
      <c r="C12" t="s">
        <v>65</v>
      </c>
      <c r="D12" s="17">
        <v>100603.728023024</v>
      </c>
    </row>
    <row r="13" spans="1:5" x14ac:dyDescent="0.25">
      <c r="A13" t="s">
        <v>66</v>
      </c>
      <c r="B13">
        <v>0.86867022962582197</v>
      </c>
      <c r="C13" t="s">
        <v>67</v>
      </c>
      <c r="D13">
        <v>0.86289749246651704</v>
      </c>
    </row>
    <row r="14" spans="1:5" x14ac:dyDescent="0.25">
      <c r="A14" t="s">
        <v>104</v>
      </c>
      <c r="B14">
        <v>150.47804978019701</v>
      </c>
      <c r="C14" t="s">
        <v>68</v>
      </c>
      <c r="D14" s="17">
        <v>3.1134545475120602E-39</v>
      </c>
    </row>
    <row r="15" spans="1:5" x14ac:dyDescent="0.25">
      <c r="A15" t="s">
        <v>69</v>
      </c>
      <c r="B15">
        <v>-1239.4693233190301</v>
      </c>
      <c r="C15" t="s">
        <v>70</v>
      </c>
      <c r="D15">
        <v>2488.9386466380702</v>
      </c>
    </row>
    <row r="16" spans="1:5" x14ac:dyDescent="0.25">
      <c r="A16" t="s">
        <v>71</v>
      </c>
      <c r="B16">
        <v>2501.7603875954101</v>
      </c>
      <c r="C16" t="s">
        <v>72</v>
      </c>
      <c r="D16">
        <v>2494.1214038375301</v>
      </c>
    </row>
    <row r="17" spans="1:4" x14ac:dyDescent="0.25">
      <c r="A17" t="s">
        <v>77</v>
      </c>
      <c r="B17">
        <v>-0.15835717575267899</v>
      </c>
      <c r="C17" t="s">
        <v>78</v>
      </c>
      <c r="D17">
        <v>2.3073518524691199</v>
      </c>
    </row>
    <row r="18" spans="1:4" x14ac:dyDescent="0.25">
      <c r="A18" t="s">
        <v>79</v>
      </c>
      <c r="B18">
        <v>0.45435999999999999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C2" sqref="C2"/>
    </sheetView>
  </sheetViews>
  <sheetFormatPr defaultRowHeight="13.2" x14ac:dyDescent="0.25"/>
  <cols>
    <col min="1" max="1" width="10.33203125" style="23" bestFit="1" customWidth="1"/>
    <col min="2" max="2" width="10.33203125" style="27" bestFit="1" customWidth="1"/>
    <col min="3" max="3" width="9.109375" style="23" bestFit="1" customWidth="1"/>
    <col min="4" max="15" width="8.88671875" style="23"/>
  </cols>
  <sheetData>
    <row r="1" spans="1:15" x14ac:dyDescent="0.25">
      <c r="A1" s="23" t="str">
        <f>Data!A1</f>
        <v>Date</v>
      </c>
      <c r="B1" s="27" t="str">
        <f>Data!B1</f>
        <v>Year</v>
      </c>
      <c r="C1" s="5" t="s">
        <v>169</v>
      </c>
      <c r="D1" s="23" t="str">
        <f>Data!S1</f>
        <v>HDD</v>
      </c>
      <c r="E1" s="23" t="str">
        <f>Data!T1</f>
        <v>CDD</v>
      </c>
      <c r="F1" s="23" t="str">
        <f>Data!X1</f>
        <v>PeakDays</v>
      </c>
      <c r="G1" s="23" t="str">
        <f>Data!AB1</f>
        <v>Shoulder</v>
      </c>
      <c r="I1" s="23" t="s">
        <v>61</v>
      </c>
      <c r="J1" s="23" t="str">
        <f>D1</f>
        <v>HDD</v>
      </c>
      <c r="K1" s="23" t="str">
        <f>E1</f>
        <v>CDD</v>
      </c>
      <c r="L1" s="23" t="str">
        <f>F1</f>
        <v>PeakDays</v>
      </c>
      <c r="M1" s="23" t="str">
        <f>G1</f>
        <v>Shoulder</v>
      </c>
      <c r="N1" s="23" t="s">
        <v>73</v>
      </c>
      <c r="O1" s="23" t="s">
        <v>74</v>
      </c>
    </row>
    <row r="2" spans="1:15" x14ac:dyDescent="0.25">
      <c r="A2" s="18">
        <f>Data!A2</f>
        <v>39448</v>
      </c>
      <c r="B2" s="27">
        <f>Data!B2</f>
        <v>2008</v>
      </c>
      <c r="C2" s="5">
        <f>Data!G2</f>
        <v>2022597</v>
      </c>
      <c r="D2" s="23">
        <f>Data!S2</f>
        <v>949.6</v>
      </c>
      <c r="E2" s="23">
        <f>Data!T2</f>
        <v>0</v>
      </c>
      <c r="F2" s="23">
        <f>Data!X2</f>
        <v>22</v>
      </c>
      <c r="G2" s="23">
        <f>Data!AB2</f>
        <v>0</v>
      </c>
      <c r="I2" s="23">
        <f>'GS&lt;50 OLS Model'!$B$5</f>
        <v>541126.73317407805</v>
      </c>
      <c r="J2" s="23">
        <f>'GS&lt;50 OLS Model'!$B$6*D2</f>
        <v>706147.2805324432</v>
      </c>
      <c r="K2" s="23">
        <f>'GS&lt;50 OLS Model'!$B$7*E2</f>
        <v>0</v>
      </c>
      <c r="L2" s="23">
        <f>'GS&lt;50 OLS Model'!$B$8*F2</f>
        <v>850302.91673889989</v>
      </c>
      <c r="M2" s="23">
        <f>'GS&lt;50 OLS Model'!$B$9*G2</f>
        <v>0</v>
      </c>
      <c r="N2" s="23">
        <f t="shared" ref="N2:N33" si="0">SUM(I2:M2)</f>
        <v>2097576.930445421</v>
      </c>
      <c r="O2" s="13">
        <f t="shared" ref="O2:O33" si="1">ABS(N2-C2)/C2</f>
        <v>3.7071117204970153E-2</v>
      </c>
    </row>
    <row r="3" spans="1:15" x14ac:dyDescent="0.25">
      <c r="A3" s="18">
        <f>Data!A3</f>
        <v>39479</v>
      </c>
      <c r="B3" s="27">
        <f>Data!B3</f>
        <v>2008</v>
      </c>
      <c r="C3" s="5">
        <f>Data!G3</f>
        <v>2382192.71</v>
      </c>
      <c r="D3" s="23">
        <f>Data!S3</f>
        <v>951.2</v>
      </c>
      <c r="E3" s="23">
        <f>Data!T3</f>
        <v>0</v>
      </c>
      <c r="F3" s="23">
        <f>Data!X3</f>
        <v>20</v>
      </c>
      <c r="G3" s="23">
        <f>Data!AB3</f>
        <v>0</v>
      </c>
      <c r="I3" s="23">
        <f>'GS&lt;50 OLS Model'!$B$5</f>
        <v>541126.73317407805</v>
      </c>
      <c r="J3" s="23">
        <f>'GS&lt;50 OLS Model'!$B$6*D3</f>
        <v>707337.08218456188</v>
      </c>
      <c r="K3" s="23">
        <f>'GS&lt;50 OLS Model'!$B$7*E3</f>
        <v>0</v>
      </c>
      <c r="L3" s="23">
        <f>'GS&lt;50 OLS Model'!$B$8*F3</f>
        <v>773002.651580818</v>
      </c>
      <c r="M3" s="23">
        <f>'GS&lt;50 OLS Model'!$B$9*G3</f>
        <v>0</v>
      </c>
      <c r="N3" s="23">
        <f t="shared" si="0"/>
        <v>2021466.4669394579</v>
      </c>
      <c r="O3" s="13">
        <f t="shared" si="1"/>
        <v>0.15142613842544336</v>
      </c>
    </row>
    <row r="4" spans="1:15" x14ac:dyDescent="0.25">
      <c r="A4" s="18">
        <f>Data!A4</f>
        <v>39508</v>
      </c>
      <c r="B4" s="27">
        <f>Data!B4</f>
        <v>2008</v>
      </c>
      <c r="C4" s="5">
        <f>Data!G4</f>
        <v>1626513.3</v>
      </c>
      <c r="D4" s="23">
        <f>Data!S4</f>
        <v>881.6</v>
      </c>
      <c r="E4" s="23">
        <f>Data!T4</f>
        <v>0</v>
      </c>
      <c r="F4" s="23">
        <f>Data!X4</f>
        <v>21</v>
      </c>
      <c r="G4" s="23">
        <f>Data!AB4</f>
        <v>1</v>
      </c>
      <c r="I4" s="23">
        <f>'GS&lt;50 OLS Model'!$B$5</f>
        <v>541126.73317407805</v>
      </c>
      <c r="J4" s="23">
        <f>'GS&lt;50 OLS Model'!$B$6*D4</f>
        <v>655580.71031739889</v>
      </c>
      <c r="K4" s="23">
        <f>'GS&lt;50 OLS Model'!$B$7*E4</f>
        <v>0</v>
      </c>
      <c r="L4" s="23">
        <f>'GS&lt;50 OLS Model'!$B$8*F4</f>
        <v>811652.78415985894</v>
      </c>
      <c r="M4" s="23">
        <f>'GS&lt;50 OLS Model'!$B$9*G4</f>
        <v>-121295.386574848</v>
      </c>
      <c r="N4" s="23">
        <f t="shared" si="0"/>
        <v>1887064.8410764879</v>
      </c>
      <c r="O4" s="13">
        <f t="shared" si="1"/>
        <v>0.16019023089235598</v>
      </c>
    </row>
    <row r="5" spans="1:15" x14ac:dyDescent="0.25">
      <c r="A5" s="18">
        <f>Data!A5</f>
        <v>39539</v>
      </c>
      <c r="B5" s="27">
        <f>Data!B5</f>
        <v>2008</v>
      </c>
      <c r="C5" s="5">
        <f>Data!G5</f>
        <v>1511086.07</v>
      </c>
      <c r="D5" s="23">
        <f>Data!S5</f>
        <v>431.2</v>
      </c>
      <c r="E5" s="23">
        <f>Data!T5</f>
        <v>0</v>
      </c>
      <c r="F5" s="23">
        <f>Data!X5</f>
        <v>20</v>
      </c>
      <c r="G5" s="23">
        <f>Data!AB5</f>
        <v>1</v>
      </c>
      <c r="I5" s="23">
        <f>'GS&lt;50 OLS Model'!$B$5</f>
        <v>541126.73317407805</v>
      </c>
      <c r="J5" s="23">
        <f>'GS&lt;50 OLS Model'!$B$6*D5</f>
        <v>320651.54524598725</v>
      </c>
      <c r="K5" s="23">
        <f>'GS&lt;50 OLS Model'!$B$7*E5</f>
        <v>0</v>
      </c>
      <c r="L5" s="23">
        <f>'GS&lt;50 OLS Model'!$B$8*F5</f>
        <v>773002.651580818</v>
      </c>
      <c r="M5" s="23">
        <f>'GS&lt;50 OLS Model'!$B$9*G5</f>
        <v>-121295.386574848</v>
      </c>
      <c r="N5" s="23">
        <f t="shared" si="0"/>
        <v>1513485.5434260352</v>
      </c>
      <c r="O5" s="13">
        <f t="shared" si="1"/>
        <v>1.5879131398750434E-3</v>
      </c>
    </row>
    <row r="6" spans="1:15" x14ac:dyDescent="0.25">
      <c r="A6" s="18">
        <f>Data!A6</f>
        <v>39569</v>
      </c>
      <c r="B6" s="27">
        <f>Data!B6</f>
        <v>2008</v>
      </c>
      <c r="C6" s="5">
        <f>Data!G6</f>
        <v>1457209.98</v>
      </c>
      <c r="D6" s="23">
        <f>Data!S6</f>
        <v>322.10000000000002</v>
      </c>
      <c r="E6" s="23">
        <f>Data!T6</f>
        <v>0</v>
      </c>
      <c r="F6" s="23">
        <f>Data!X6</f>
        <v>21</v>
      </c>
      <c r="G6" s="23">
        <f>Data!AB6</f>
        <v>1</v>
      </c>
      <c r="I6" s="23">
        <f>'GS&lt;50 OLS Model'!$B$5</f>
        <v>541126.73317407805</v>
      </c>
      <c r="J6" s="23">
        <f>'GS&lt;50 OLS Model'!$B$6*D6</f>
        <v>239521.94509214404</v>
      </c>
      <c r="K6" s="23">
        <f>'GS&lt;50 OLS Model'!$B$7*E6</f>
        <v>0</v>
      </c>
      <c r="L6" s="23">
        <f>'GS&lt;50 OLS Model'!$B$8*F6</f>
        <v>811652.78415985894</v>
      </c>
      <c r="M6" s="23">
        <f>'GS&lt;50 OLS Model'!$B$9*G6</f>
        <v>-121295.386574848</v>
      </c>
      <c r="N6" s="23">
        <f t="shared" si="0"/>
        <v>1471006.075851233</v>
      </c>
      <c r="O6" s="13">
        <f t="shared" si="1"/>
        <v>9.4674728011628056E-3</v>
      </c>
    </row>
    <row r="7" spans="1:15" x14ac:dyDescent="0.25">
      <c r="A7" s="18">
        <f>Data!A7</f>
        <v>39600</v>
      </c>
      <c r="B7" s="27">
        <f>Data!B7</f>
        <v>2008</v>
      </c>
      <c r="C7" s="5">
        <f>Data!G7</f>
        <v>1843826.17</v>
      </c>
      <c r="D7" s="23">
        <f>Data!S7</f>
        <v>85.4</v>
      </c>
      <c r="E7" s="23">
        <f>Data!T7</f>
        <v>13.5</v>
      </c>
      <c r="F7" s="23">
        <f>Data!X7</f>
        <v>21</v>
      </c>
      <c r="G7" s="23">
        <f>Data!AB7</f>
        <v>0</v>
      </c>
      <c r="I7" s="23">
        <f>'GS&lt;50 OLS Model'!$B$5</f>
        <v>541126.73317407805</v>
      </c>
      <c r="J7" s="23">
        <f>'GS&lt;50 OLS Model'!$B$6*D7</f>
        <v>63505.663181835145</v>
      </c>
      <c r="K7" s="23">
        <f>'GS&lt;50 OLS Model'!$B$7*E7</f>
        <v>42093.201167374769</v>
      </c>
      <c r="L7" s="23">
        <f>'GS&lt;50 OLS Model'!$B$8*F7</f>
        <v>811652.78415985894</v>
      </c>
      <c r="M7" s="23">
        <f>'GS&lt;50 OLS Model'!$B$9*G7</f>
        <v>0</v>
      </c>
      <c r="N7" s="23">
        <f t="shared" si="0"/>
        <v>1458378.381683147</v>
      </c>
      <c r="O7" s="13">
        <f t="shared" si="1"/>
        <v>0.2090477912659483</v>
      </c>
    </row>
    <row r="8" spans="1:15" x14ac:dyDescent="0.25">
      <c r="A8" s="18">
        <f>Data!A8</f>
        <v>39630</v>
      </c>
      <c r="B8" s="27">
        <f>Data!B8</f>
        <v>2008</v>
      </c>
      <c r="C8" s="5">
        <f>Data!G8</f>
        <v>1429483.9</v>
      </c>
      <c r="D8" s="23">
        <f>Data!S8</f>
        <v>40.9</v>
      </c>
      <c r="E8" s="23">
        <f>Data!T8</f>
        <v>13.2</v>
      </c>
      <c r="F8" s="23">
        <f>Data!X8</f>
        <v>22</v>
      </c>
      <c r="G8" s="23">
        <f>Data!AB8</f>
        <v>0</v>
      </c>
      <c r="I8" s="23">
        <f>'GS&lt;50 OLS Model'!$B$5</f>
        <v>541126.73317407805</v>
      </c>
      <c r="J8" s="23">
        <f>'GS&lt;50 OLS Model'!$B$6*D8</f>
        <v>30414.304732284043</v>
      </c>
      <c r="K8" s="23">
        <f>'GS&lt;50 OLS Model'!$B$7*E8</f>
        <v>41157.796696988662</v>
      </c>
      <c r="L8" s="23">
        <f>'GS&lt;50 OLS Model'!$B$8*F8</f>
        <v>850302.91673889989</v>
      </c>
      <c r="M8" s="23">
        <f>'GS&lt;50 OLS Model'!$B$9*G8</f>
        <v>0</v>
      </c>
      <c r="N8" s="23">
        <f t="shared" si="0"/>
        <v>1463001.7513422505</v>
      </c>
      <c r="O8" s="13">
        <f t="shared" si="1"/>
        <v>2.3447519305569372E-2</v>
      </c>
    </row>
    <row r="9" spans="1:15" x14ac:dyDescent="0.25">
      <c r="A9" s="18">
        <f>Data!A9</f>
        <v>39661</v>
      </c>
      <c r="B9" s="27">
        <f>Data!B9</f>
        <v>2008</v>
      </c>
      <c r="C9" s="5">
        <f>Data!G9</f>
        <v>1295096.6100000001</v>
      </c>
      <c r="D9" s="23">
        <f>Data!S9</f>
        <v>59</v>
      </c>
      <c r="E9" s="23">
        <f>Data!T9</f>
        <v>9.4</v>
      </c>
      <c r="F9" s="23">
        <f>Data!X9</f>
        <v>20</v>
      </c>
      <c r="G9" s="23">
        <f>Data!AB9</f>
        <v>0</v>
      </c>
      <c r="I9" s="23">
        <f>'GS&lt;50 OLS Model'!$B$5</f>
        <v>541126.73317407805</v>
      </c>
      <c r="J9" s="23">
        <f>'GS&lt;50 OLS Model'!$B$6*D9</f>
        <v>43873.935921876735</v>
      </c>
      <c r="K9" s="23">
        <f>'GS&lt;50 OLS Model'!$B$7*E9</f>
        <v>29309.340072097992</v>
      </c>
      <c r="L9" s="23">
        <f>'GS&lt;50 OLS Model'!$B$8*F9</f>
        <v>773002.651580818</v>
      </c>
      <c r="M9" s="23">
        <f>'GS&lt;50 OLS Model'!$B$9*G9</f>
        <v>0</v>
      </c>
      <c r="N9" s="23">
        <f t="shared" si="0"/>
        <v>1387312.6607488706</v>
      </c>
      <c r="O9" s="13">
        <f t="shared" si="1"/>
        <v>7.1203993614708375E-2</v>
      </c>
    </row>
    <row r="10" spans="1:15" x14ac:dyDescent="0.25">
      <c r="A10" s="18">
        <f>Data!A10</f>
        <v>39692</v>
      </c>
      <c r="B10" s="27">
        <f>Data!B10</f>
        <v>2008</v>
      </c>
      <c r="C10" s="5">
        <f>Data!G10</f>
        <v>1383333.4</v>
      </c>
      <c r="D10" s="23">
        <f>Data!S10</f>
        <v>201.3</v>
      </c>
      <c r="E10" s="23">
        <f>Data!T10</f>
        <v>8.4</v>
      </c>
      <c r="F10" s="23">
        <f>Data!X10</f>
        <v>21</v>
      </c>
      <c r="G10" s="23">
        <f>Data!AB10</f>
        <v>1</v>
      </c>
      <c r="I10" s="23">
        <f>'GS&lt;50 OLS Model'!$B$5</f>
        <v>541126.73317407805</v>
      </c>
      <c r="J10" s="23">
        <f>'GS&lt;50 OLS Model'!$B$6*D10</f>
        <v>149691.92035718285</v>
      </c>
      <c r="K10" s="23">
        <f>'GS&lt;50 OLS Model'!$B$7*E10</f>
        <v>26191.325170810971</v>
      </c>
      <c r="L10" s="23">
        <f>'GS&lt;50 OLS Model'!$B$8*F10</f>
        <v>811652.78415985894</v>
      </c>
      <c r="M10" s="23">
        <f>'GS&lt;50 OLS Model'!$B$9*G10</f>
        <v>-121295.386574848</v>
      </c>
      <c r="N10" s="23">
        <f t="shared" si="0"/>
        <v>1407367.3762870827</v>
      </c>
      <c r="O10" s="13">
        <f t="shared" si="1"/>
        <v>1.7373957924447403E-2</v>
      </c>
    </row>
    <row r="11" spans="1:15" x14ac:dyDescent="0.25">
      <c r="A11" s="18">
        <f>Data!A11</f>
        <v>39722</v>
      </c>
      <c r="B11" s="27">
        <f>Data!B11</f>
        <v>2008</v>
      </c>
      <c r="C11" s="5">
        <f>Data!G11</f>
        <v>1427240.7</v>
      </c>
      <c r="D11" s="23">
        <f>Data!S11</f>
        <v>404.9</v>
      </c>
      <c r="E11" s="23">
        <f>Data!T11</f>
        <v>2.5</v>
      </c>
      <c r="F11" s="23">
        <f>Data!X11</f>
        <v>22</v>
      </c>
      <c r="G11" s="23">
        <f>Data!AB11</f>
        <v>1</v>
      </c>
      <c r="I11" s="23">
        <f>'GS&lt;50 OLS Model'!$B$5</f>
        <v>541126.73317407805</v>
      </c>
      <c r="J11" s="23">
        <f>'GS&lt;50 OLS Model'!$B$6*D11</f>
        <v>301094.18058928626</v>
      </c>
      <c r="K11" s="23">
        <f>'GS&lt;50 OLS Model'!$B$7*E11</f>
        <v>7795.0372532175506</v>
      </c>
      <c r="L11" s="23">
        <f>'GS&lt;50 OLS Model'!$B$8*F11</f>
        <v>850302.91673889989</v>
      </c>
      <c r="M11" s="23">
        <f>'GS&lt;50 OLS Model'!$B$9*G11</f>
        <v>-121295.386574848</v>
      </c>
      <c r="N11" s="23">
        <f t="shared" si="0"/>
        <v>1579023.4811806337</v>
      </c>
      <c r="O11" s="13">
        <f t="shared" si="1"/>
        <v>0.10634701012984965</v>
      </c>
    </row>
    <row r="12" spans="1:15" x14ac:dyDescent="0.25">
      <c r="A12" s="18">
        <f>Data!A12</f>
        <v>39753</v>
      </c>
      <c r="B12" s="27">
        <f>Data!B12</f>
        <v>2008</v>
      </c>
      <c r="C12" s="5">
        <f>Data!G12</f>
        <v>1801015.8</v>
      </c>
      <c r="D12" s="23">
        <f>Data!S12</f>
        <v>600.1</v>
      </c>
      <c r="E12" s="23">
        <f>Data!T12</f>
        <v>0</v>
      </c>
      <c r="F12" s="23">
        <f>Data!X12</f>
        <v>20</v>
      </c>
      <c r="G12" s="23">
        <f>Data!AB12</f>
        <v>1</v>
      </c>
      <c r="I12" s="23">
        <f>'GS&lt;50 OLS Model'!$B$5</f>
        <v>541126.73317407805</v>
      </c>
      <c r="J12" s="23">
        <f>'GS&lt;50 OLS Model'!$B$6*D12</f>
        <v>446249.98214776663</v>
      </c>
      <c r="K12" s="23">
        <f>'GS&lt;50 OLS Model'!$B$7*E12</f>
        <v>0</v>
      </c>
      <c r="L12" s="23">
        <f>'GS&lt;50 OLS Model'!$B$8*F12</f>
        <v>773002.651580818</v>
      </c>
      <c r="M12" s="23">
        <f>'GS&lt;50 OLS Model'!$B$9*G12</f>
        <v>-121295.386574848</v>
      </c>
      <c r="N12" s="23">
        <f t="shared" si="0"/>
        <v>1639083.9803278146</v>
      </c>
      <c r="O12" s="13">
        <f t="shared" si="1"/>
        <v>8.991138205016605E-2</v>
      </c>
    </row>
    <row r="13" spans="1:15" x14ac:dyDescent="0.25">
      <c r="A13" s="18">
        <f>Data!A13</f>
        <v>39783</v>
      </c>
      <c r="B13" s="27">
        <f>Data!B13</f>
        <v>2008</v>
      </c>
      <c r="C13" s="5">
        <f>Data!G13</f>
        <v>2096296</v>
      </c>
      <c r="D13" s="23">
        <f>Data!S13</f>
        <v>1041.0999999999999</v>
      </c>
      <c r="E13" s="23">
        <f>Data!T13</f>
        <v>0</v>
      </c>
      <c r="F13" s="23">
        <f>Data!X13</f>
        <v>21</v>
      </c>
      <c r="G13" s="23">
        <f>Data!AB13</f>
        <v>0</v>
      </c>
      <c r="I13" s="23">
        <f>'GS&lt;50 OLS Model'!$B$5</f>
        <v>541126.73317407805</v>
      </c>
      <c r="J13" s="23">
        <f>'GS&lt;50 OLS Model'!$B$6*D13</f>
        <v>774189.06251298077</v>
      </c>
      <c r="K13" s="23">
        <f>'GS&lt;50 OLS Model'!$B$7*E13</f>
        <v>0</v>
      </c>
      <c r="L13" s="23">
        <f>'GS&lt;50 OLS Model'!$B$8*F13</f>
        <v>811652.78415985894</v>
      </c>
      <c r="M13" s="23">
        <f>'GS&lt;50 OLS Model'!$B$9*G13</f>
        <v>0</v>
      </c>
      <c r="N13" s="23">
        <f t="shared" si="0"/>
        <v>2126968.5798469177</v>
      </c>
      <c r="O13" s="13">
        <f t="shared" si="1"/>
        <v>1.4631798108147728E-2</v>
      </c>
    </row>
    <row r="14" spans="1:15" x14ac:dyDescent="0.25">
      <c r="A14" s="18">
        <f>Data!A14</f>
        <v>39814</v>
      </c>
      <c r="B14" s="27">
        <f>Data!B14</f>
        <v>2009</v>
      </c>
      <c r="C14" s="5">
        <f>Data!G14</f>
        <v>2348371</v>
      </c>
      <c r="D14" s="23">
        <f>Data!S14</f>
        <v>1165.0999999999999</v>
      </c>
      <c r="E14" s="23">
        <f>Data!T14</f>
        <v>0</v>
      </c>
      <c r="F14" s="23">
        <f>Data!X14</f>
        <v>21</v>
      </c>
      <c r="G14" s="23">
        <f>Data!AB14</f>
        <v>0</v>
      </c>
      <c r="I14" s="23">
        <f>'GS&lt;50 OLS Model'!$B$5</f>
        <v>541126.73317407805</v>
      </c>
      <c r="J14" s="23">
        <f>'GS&lt;50 OLS Model'!$B$6*D14</f>
        <v>866398.69055217935</v>
      </c>
      <c r="K14" s="23">
        <f>'GS&lt;50 OLS Model'!$B$7*E14</f>
        <v>0</v>
      </c>
      <c r="L14" s="23">
        <f>'GS&lt;50 OLS Model'!$B$8*F14</f>
        <v>811652.78415985894</v>
      </c>
      <c r="M14" s="23">
        <f>'GS&lt;50 OLS Model'!$B$9*G14</f>
        <v>0</v>
      </c>
      <c r="N14" s="23">
        <f t="shared" si="0"/>
        <v>2219178.2078861166</v>
      </c>
      <c r="O14" s="13">
        <f t="shared" si="1"/>
        <v>5.5013791310607831E-2</v>
      </c>
    </row>
    <row r="15" spans="1:15" x14ac:dyDescent="0.25">
      <c r="A15" s="18">
        <f>Data!A15</f>
        <v>39845</v>
      </c>
      <c r="B15" s="27">
        <f>Data!B15</f>
        <v>2009</v>
      </c>
      <c r="C15" s="5">
        <f>Data!G15</f>
        <v>1749779</v>
      </c>
      <c r="D15" s="23">
        <f>Data!S15</f>
        <v>891.4</v>
      </c>
      <c r="E15" s="23">
        <f>Data!T15</f>
        <v>0</v>
      </c>
      <c r="F15" s="23">
        <f>Data!X15</f>
        <v>19</v>
      </c>
      <c r="G15" s="23">
        <f>Data!AB15</f>
        <v>0</v>
      </c>
      <c r="I15" s="23">
        <f>'GS&lt;50 OLS Model'!$B$5</f>
        <v>541126.73317407805</v>
      </c>
      <c r="J15" s="23">
        <f>'GS&lt;50 OLS Model'!$B$6*D15</f>
        <v>662868.24543662579</v>
      </c>
      <c r="K15" s="23">
        <f>'GS&lt;50 OLS Model'!$B$7*E15</f>
        <v>0</v>
      </c>
      <c r="L15" s="23">
        <f>'GS&lt;50 OLS Model'!$B$8*F15</f>
        <v>734352.51900177717</v>
      </c>
      <c r="M15" s="23">
        <f>'GS&lt;50 OLS Model'!$B$9*G15</f>
        <v>0</v>
      </c>
      <c r="N15" s="23">
        <f t="shared" si="0"/>
        <v>1938347.497612481</v>
      </c>
      <c r="O15" s="13">
        <f t="shared" si="1"/>
        <v>0.10776703664433109</v>
      </c>
    </row>
    <row r="16" spans="1:15" x14ac:dyDescent="0.25">
      <c r="A16" s="18">
        <f>Data!A16</f>
        <v>39873</v>
      </c>
      <c r="B16" s="27">
        <f>Data!B16</f>
        <v>2009</v>
      </c>
      <c r="C16" s="5">
        <f>Data!G16</f>
        <v>1772777</v>
      </c>
      <c r="D16" s="23">
        <f>Data!S16</f>
        <v>782.4</v>
      </c>
      <c r="E16" s="23">
        <f>Data!T16</f>
        <v>0</v>
      </c>
      <c r="F16" s="23">
        <f>Data!X16</f>
        <v>22</v>
      </c>
      <c r="G16" s="23">
        <f>Data!AB16</f>
        <v>1</v>
      </c>
      <c r="I16" s="23">
        <f>'GS&lt;50 OLS Model'!$B$5</f>
        <v>541126.73317407805</v>
      </c>
      <c r="J16" s="23">
        <f>'GS&lt;50 OLS Model'!$B$6*D16</f>
        <v>581813.00788603991</v>
      </c>
      <c r="K16" s="23">
        <f>'GS&lt;50 OLS Model'!$B$7*E16</f>
        <v>0</v>
      </c>
      <c r="L16" s="23">
        <f>'GS&lt;50 OLS Model'!$B$8*F16</f>
        <v>850302.91673889989</v>
      </c>
      <c r="M16" s="23">
        <f>'GS&lt;50 OLS Model'!$B$9*G16</f>
        <v>-121295.386574848</v>
      </c>
      <c r="N16" s="23">
        <f t="shared" si="0"/>
        <v>1851947.2712241698</v>
      </c>
      <c r="O16" s="13">
        <f t="shared" si="1"/>
        <v>4.4658900258842345E-2</v>
      </c>
    </row>
    <row r="17" spans="1:15" x14ac:dyDescent="0.25">
      <c r="A17" s="18">
        <f>Data!A17</f>
        <v>39904</v>
      </c>
      <c r="B17" s="27">
        <f>Data!B17</f>
        <v>2009</v>
      </c>
      <c r="C17" s="5">
        <f>Data!G17</f>
        <v>1612242</v>
      </c>
      <c r="D17" s="23">
        <f>Data!S17</f>
        <v>509.7</v>
      </c>
      <c r="E17" s="23">
        <f>Data!T17</f>
        <v>0</v>
      </c>
      <c r="F17" s="23">
        <f>Data!X17</f>
        <v>20</v>
      </c>
      <c r="G17" s="23">
        <f>Data!AB17</f>
        <v>1</v>
      </c>
      <c r="I17" s="23">
        <f>'GS&lt;50 OLS Model'!$B$5</f>
        <v>541126.73317407805</v>
      </c>
      <c r="J17" s="23">
        <f>'GS&lt;50 OLS Model'!$B$6*D17</f>
        <v>379026.18880306056</v>
      </c>
      <c r="K17" s="23">
        <f>'GS&lt;50 OLS Model'!$B$7*E17</f>
        <v>0</v>
      </c>
      <c r="L17" s="23">
        <f>'GS&lt;50 OLS Model'!$B$8*F17</f>
        <v>773002.651580818</v>
      </c>
      <c r="M17" s="23">
        <f>'GS&lt;50 OLS Model'!$B$9*G17</f>
        <v>-121295.386574848</v>
      </c>
      <c r="N17" s="23">
        <f t="shared" si="0"/>
        <v>1571860.1869831085</v>
      </c>
      <c r="O17" s="13">
        <f t="shared" si="1"/>
        <v>2.504699233545056E-2</v>
      </c>
    </row>
    <row r="18" spans="1:15" x14ac:dyDescent="0.25">
      <c r="A18" s="18">
        <f>Data!A18</f>
        <v>39934</v>
      </c>
      <c r="B18" s="27">
        <f>Data!B18</f>
        <v>2009</v>
      </c>
      <c r="C18" s="5">
        <f>Data!G18</f>
        <v>1267152</v>
      </c>
      <c r="D18" s="23">
        <f>Data!S18</f>
        <v>326.10000000000002</v>
      </c>
      <c r="E18" s="23">
        <f>Data!T18</f>
        <v>0</v>
      </c>
      <c r="F18" s="23">
        <f>Data!X18</f>
        <v>20</v>
      </c>
      <c r="G18" s="23">
        <f>Data!AB18</f>
        <v>1</v>
      </c>
      <c r="I18" s="23">
        <f>'GS&lt;50 OLS Model'!$B$5</f>
        <v>541126.73317407805</v>
      </c>
      <c r="J18" s="23">
        <f>'GS&lt;50 OLS Model'!$B$6*D18</f>
        <v>242496.44922244077</v>
      </c>
      <c r="K18" s="23">
        <f>'GS&lt;50 OLS Model'!$B$7*E18</f>
        <v>0</v>
      </c>
      <c r="L18" s="23">
        <f>'GS&lt;50 OLS Model'!$B$8*F18</f>
        <v>773002.651580818</v>
      </c>
      <c r="M18" s="23">
        <f>'GS&lt;50 OLS Model'!$B$9*G18</f>
        <v>-121295.386574848</v>
      </c>
      <c r="N18" s="23">
        <f t="shared" si="0"/>
        <v>1435330.4474024887</v>
      </c>
      <c r="O18" s="13">
        <f t="shared" si="1"/>
        <v>0.13272160514483555</v>
      </c>
    </row>
    <row r="19" spans="1:15" x14ac:dyDescent="0.25">
      <c r="A19" s="18">
        <f>Data!A19</f>
        <v>39965</v>
      </c>
      <c r="B19" s="27">
        <f>Data!B19</f>
        <v>2009</v>
      </c>
      <c r="C19" s="5">
        <f>Data!G19</f>
        <v>1605186</v>
      </c>
      <c r="D19" s="23">
        <f>Data!S19</f>
        <v>117.6</v>
      </c>
      <c r="E19" s="23">
        <f>Data!T19</f>
        <v>29.4</v>
      </c>
      <c r="F19" s="23">
        <f>Data!X19</f>
        <v>22</v>
      </c>
      <c r="G19" s="23">
        <f>Data!AB19</f>
        <v>0</v>
      </c>
      <c r="I19" s="23">
        <f>'GS&lt;50 OLS Model'!$B$5</f>
        <v>541126.73317407805</v>
      </c>
      <c r="J19" s="23">
        <f>'GS&lt;50 OLS Model'!$B$6*D19</f>
        <v>87450.4214307238</v>
      </c>
      <c r="K19" s="23">
        <f>'GS&lt;50 OLS Model'!$B$7*E19</f>
        <v>91669.638097838382</v>
      </c>
      <c r="L19" s="23">
        <f>'GS&lt;50 OLS Model'!$B$8*F19</f>
        <v>850302.91673889989</v>
      </c>
      <c r="M19" s="23">
        <f>'GS&lt;50 OLS Model'!$B$9*G19</f>
        <v>0</v>
      </c>
      <c r="N19" s="23">
        <f t="shared" si="0"/>
        <v>1570549.7094415403</v>
      </c>
      <c r="O19" s="13">
        <f t="shared" si="1"/>
        <v>2.1577742740380056E-2</v>
      </c>
    </row>
    <row r="20" spans="1:15" x14ac:dyDescent="0.25">
      <c r="A20" s="18">
        <f>Data!A20</f>
        <v>39995</v>
      </c>
      <c r="B20" s="27">
        <f>Data!B20</f>
        <v>2009</v>
      </c>
      <c r="C20" s="5">
        <f>Data!G20</f>
        <v>1396233</v>
      </c>
      <c r="D20" s="23">
        <f>Data!S20</f>
        <v>74</v>
      </c>
      <c r="E20" s="23">
        <f>Data!T20</f>
        <v>6.4</v>
      </c>
      <c r="F20" s="23">
        <f>Data!X20</f>
        <v>22</v>
      </c>
      <c r="G20" s="23">
        <f>Data!AB20</f>
        <v>0</v>
      </c>
      <c r="I20" s="23">
        <f>'GS&lt;50 OLS Model'!$B$5</f>
        <v>541126.73317407805</v>
      </c>
      <c r="J20" s="23">
        <f>'GS&lt;50 OLS Model'!$B$6*D20</f>
        <v>55028.32641048947</v>
      </c>
      <c r="K20" s="23">
        <f>'GS&lt;50 OLS Model'!$B$7*E20</f>
        <v>19955.29536823693</v>
      </c>
      <c r="L20" s="23">
        <f>'GS&lt;50 OLS Model'!$B$8*F20</f>
        <v>850302.91673889989</v>
      </c>
      <c r="M20" s="23">
        <f>'GS&lt;50 OLS Model'!$B$9*G20</f>
        <v>0</v>
      </c>
      <c r="N20" s="23">
        <f t="shared" si="0"/>
        <v>1466413.2716917044</v>
      </c>
      <c r="O20" s="13">
        <f t="shared" si="1"/>
        <v>5.0264011588112015E-2</v>
      </c>
    </row>
    <row r="21" spans="1:15" x14ac:dyDescent="0.25">
      <c r="A21" s="18">
        <f>Data!A21</f>
        <v>40026</v>
      </c>
      <c r="B21" s="27">
        <f>Data!B21</f>
        <v>2009</v>
      </c>
      <c r="C21" s="5">
        <f>Data!G21</f>
        <v>1435384</v>
      </c>
      <c r="D21" s="23">
        <f>Data!S21</f>
        <v>107.7</v>
      </c>
      <c r="E21" s="23">
        <f>Data!T21</f>
        <v>23.9</v>
      </c>
      <c r="F21" s="23">
        <f>Data!X21</f>
        <v>20</v>
      </c>
      <c r="G21" s="23">
        <f>Data!AB21</f>
        <v>0</v>
      </c>
      <c r="I21" s="23">
        <f>'GS&lt;50 OLS Model'!$B$5</f>
        <v>541126.73317407805</v>
      </c>
      <c r="J21" s="23">
        <f>'GS&lt;50 OLS Model'!$B$6*D21</f>
        <v>80088.523708239401</v>
      </c>
      <c r="K21" s="23">
        <f>'GS&lt;50 OLS Model'!$B$7*E21</f>
        <v>74520.556140759771</v>
      </c>
      <c r="L21" s="23">
        <f>'GS&lt;50 OLS Model'!$B$8*F21</f>
        <v>773002.651580818</v>
      </c>
      <c r="M21" s="23">
        <f>'GS&lt;50 OLS Model'!$B$9*G21</f>
        <v>0</v>
      </c>
      <c r="N21" s="23">
        <f t="shared" si="0"/>
        <v>1468738.4646038953</v>
      </c>
      <c r="O21" s="13">
        <f t="shared" si="1"/>
        <v>2.3237311133393796E-2</v>
      </c>
    </row>
    <row r="22" spans="1:15" x14ac:dyDescent="0.25">
      <c r="A22" s="18">
        <f>Data!A22</f>
        <v>40057</v>
      </c>
      <c r="B22" s="27">
        <f>Data!B22</f>
        <v>2009</v>
      </c>
      <c r="C22" s="5">
        <f>Data!G22</f>
        <v>1528854</v>
      </c>
      <c r="D22" s="23">
        <f>Data!S22</f>
        <v>145.5</v>
      </c>
      <c r="E22" s="23">
        <f>Data!T22</f>
        <v>5.4</v>
      </c>
      <c r="F22" s="23">
        <f>Data!X22</f>
        <v>21</v>
      </c>
      <c r="G22" s="23">
        <f>Data!AB22</f>
        <v>1</v>
      </c>
      <c r="I22" s="23">
        <f>'GS&lt;50 OLS Model'!$B$5</f>
        <v>541126.73317407805</v>
      </c>
      <c r="J22" s="23">
        <f>'GS&lt;50 OLS Model'!$B$6*D22</f>
        <v>108197.58773954348</v>
      </c>
      <c r="K22" s="23">
        <f>'GS&lt;50 OLS Model'!$B$7*E22</f>
        <v>16837.280466949909</v>
      </c>
      <c r="L22" s="23">
        <f>'GS&lt;50 OLS Model'!$B$8*F22</f>
        <v>811652.78415985894</v>
      </c>
      <c r="M22" s="23">
        <f>'GS&lt;50 OLS Model'!$B$9*G22</f>
        <v>-121295.386574848</v>
      </c>
      <c r="N22" s="23">
        <f t="shared" si="0"/>
        <v>1356518.9989655823</v>
      </c>
      <c r="O22" s="13">
        <f t="shared" si="1"/>
        <v>0.11272168633134208</v>
      </c>
    </row>
    <row r="23" spans="1:15" x14ac:dyDescent="0.25">
      <c r="A23" s="18">
        <f>Data!A23</f>
        <v>40087</v>
      </c>
      <c r="B23" s="27">
        <f>Data!B23</f>
        <v>2009</v>
      </c>
      <c r="C23" s="5">
        <f>Data!G23</f>
        <v>1493617</v>
      </c>
      <c r="D23" s="23">
        <f>Data!S23</f>
        <v>466.8</v>
      </c>
      <c r="E23" s="23">
        <f>Data!T23</f>
        <v>0</v>
      </c>
      <c r="F23" s="23">
        <f>Data!X23</f>
        <v>21</v>
      </c>
      <c r="G23" s="23">
        <f>Data!AB23</f>
        <v>1</v>
      </c>
      <c r="I23" s="23">
        <f>'GS&lt;50 OLS Model'!$B$5</f>
        <v>541126.73317407805</v>
      </c>
      <c r="J23" s="23">
        <f>'GS&lt;50 OLS Model'!$B$6*D23</f>
        <v>347124.63200562814</v>
      </c>
      <c r="K23" s="23">
        <f>'GS&lt;50 OLS Model'!$B$7*E23</f>
        <v>0</v>
      </c>
      <c r="L23" s="23">
        <f>'GS&lt;50 OLS Model'!$B$8*F23</f>
        <v>811652.78415985894</v>
      </c>
      <c r="M23" s="23">
        <f>'GS&lt;50 OLS Model'!$B$9*G23</f>
        <v>-121295.386574848</v>
      </c>
      <c r="N23" s="23">
        <f t="shared" si="0"/>
        <v>1578608.762764717</v>
      </c>
      <c r="O23" s="13">
        <f t="shared" si="1"/>
        <v>5.6903317761325019E-2</v>
      </c>
    </row>
    <row r="24" spans="1:15" x14ac:dyDescent="0.25">
      <c r="A24" s="18">
        <f>Data!A24</f>
        <v>40118</v>
      </c>
      <c r="B24" s="27">
        <f>Data!B24</f>
        <v>2009</v>
      </c>
      <c r="C24" s="5">
        <f>Data!G24</f>
        <v>1706614</v>
      </c>
      <c r="D24" s="23">
        <f>Data!S24</f>
        <v>486.2</v>
      </c>
      <c r="E24" s="23">
        <f>Data!T24</f>
        <v>0</v>
      </c>
      <c r="F24" s="23">
        <f>Data!X24</f>
        <v>21</v>
      </c>
      <c r="G24" s="23">
        <f>Data!AB24</f>
        <v>1</v>
      </c>
      <c r="I24" s="23">
        <f>'GS&lt;50 OLS Model'!$B$5</f>
        <v>541126.73317407805</v>
      </c>
      <c r="J24" s="23">
        <f>'GS&lt;50 OLS Model'!$B$6*D24</f>
        <v>361550.9770375673</v>
      </c>
      <c r="K24" s="23">
        <f>'GS&lt;50 OLS Model'!$B$7*E24</f>
        <v>0</v>
      </c>
      <c r="L24" s="23">
        <f>'GS&lt;50 OLS Model'!$B$8*F24</f>
        <v>811652.78415985894</v>
      </c>
      <c r="M24" s="23">
        <f>'GS&lt;50 OLS Model'!$B$9*G24</f>
        <v>-121295.386574848</v>
      </c>
      <c r="N24" s="23">
        <f t="shared" si="0"/>
        <v>1593035.1077966562</v>
      </c>
      <c r="O24" s="13">
        <f t="shared" si="1"/>
        <v>6.6552185909258807E-2</v>
      </c>
    </row>
    <row r="25" spans="1:15" x14ac:dyDescent="0.25">
      <c r="A25" s="18">
        <f>Data!A25</f>
        <v>40148</v>
      </c>
      <c r="B25" s="27">
        <f>Data!B25</f>
        <v>2009</v>
      </c>
      <c r="C25" s="5">
        <f>Data!G25</f>
        <v>2088569</v>
      </c>
      <c r="D25" s="23">
        <f>Data!S25</f>
        <v>918.1</v>
      </c>
      <c r="E25" s="23">
        <f>Data!T25</f>
        <v>0</v>
      </c>
      <c r="F25" s="23">
        <f>Data!X25</f>
        <v>21</v>
      </c>
      <c r="G25" s="23">
        <f>Data!AB25</f>
        <v>0</v>
      </c>
      <c r="I25" s="23">
        <f>'GS&lt;50 OLS Model'!$B$5</f>
        <v>541126.73317407805</v>
      </c>
      <c r="J25" s="23">
        <f>'GS&lt;50 OLS Model'!$B$6*D25</f>
        <v>682723.06050635653</v>
      </c>
      <c r="K25" s="23">
        <f>'GS&lt;50 OLS Model'!$B$7*E25</f>
        <v>0</v>
      </c>
      <c r="L25" s="23">
        <f>'GS&lt;50 OLS Model'!$B$8*F25</f>
        <v>811652.78415985894</v>
      </c>
      <c r="M25" s="23">
        <f>'GS&lt;50 OLS Model'!$B$9*G25</f>
        <v>0</v>
      </c>
      <c r="N25" s="23">
        <f t="shared" si="0"/>
        <v>2035502.5778402935</v>
      </c>
      <c r="O25" s="13">
        <f t="shared" si="1"/>
        <v>2.5408029210290145E-2</v>
      </c>
    </row>
    <row r="26" spans="1:15" x14ac:dyDescent="0.25">
      <c r="A26" s="18">
        <f>Data!A26</f>
        <v>40179</v>
      </c>
      <c r="B26" s="27">
        <f>Data!B26</f>
        <v>2010</v>
      </c>
      <c r="C26" s="5">
        <f>Data!G26</f>
        <v>2098508</v>
      </c>
      <c r="D26" s="23">
        <f>Data!S26</f>
        <v>963.1</v>
      </c>
      <c r="E26" s="23">
        <f>Data!T26</f>
        <v>0</v>
      </c>
      <c r="F26" s="23">
        <f>Data!X26</f>
        <v>20</v>
      </c>
      <c r="G26" s="23">
        <f>Data!AB26</f>
        <v>0</v>
      </c>
      <c r="I26" s="23">
        <f>'GS&lt;50 OLS Model'!$B$5</f>
        <v>541126.73317407805</v>
      </c>
      <c r="J26" s="23">
        <f>'GS&lt;50 OLS Model'!$B$6*D26</f>
        <v>716186.23197219463</v>
      </c>
      <c r="K26" s="23">
        <f>'GS&lt;50 OLS Model'!$B$7*E26</f>
        <v>0</v>
      </c>
      <c r="L26" s="23">
        <f>'GS&lt;50 OLS Model'!$B$8*F26</f>
        <v>773002.651580818</v>
      </c>
      <c r="M26" s="23">
        <f>'GS&lt;50 OLS Model'!$B$9*G26</f>
        <v>0</v>
      </c>
      <c r="N26" s="23">
        <f t="shared" si="0"/>
        <v>2030315.6167270907</v>
      </c>
      <c r="O26" s="13">
        <f t="shared" si="1"/>
        <v>3.249565084951276E-2</v>
      </c>
    </row>
    <row r="27" spans="1:15" x14ac:dyDescent="0.25">
      <c r="A27" s="18">
        <f>Data!A27</f>
        <v>40210</v>
      </c>
      <c r="B27" s="27">
        <f>Data!B27</f>
        <v>2010</v>
      </c>
      <c r="C27" s="5">
        <f>Data!G27</f>
        <v>1845463</v>
      </c>
      <c r="D27" s="23">
        <f>Data!S27</f>
        <v>831.8</v>
      </c>
      <c r="E27" s="23">
        <f>Data!T27</f>
        <v>0</v>
      </c>
      <c r="F27" s="23">
        <f>Data!X27</f>
        <v>19</v>
      </c>
      <c r="G27" s="23">
        <f>Data!AB27</f>
        <v>0</v>
      </c>
      <c r="I27" s="23">
        <f>'GS&lt;50 OLS Model'!$B$5</f>
        <v>541126.73317407805</v>
      </c>
      <c r="J27" s="23">
        <f>'GS&lt;50 OLS Model'!$B$6*D27</f>
        <v>618548.13389520452</v>
      </c>
      <c r="K27" s="23">
        <f>'GS&lt;50 OLS Model'!$B$7*E27</f>
        <v>0</v>
      </c>
      <c r="L27" s="23">
        <f>'GS&lt;50 OLS Model'!$B$8*F27</f>
        <v>734352.51900177717</v>
      </c>
      <c r="M27" s="23">
        <f>'GS&lt;50 OLS Model'!$B$9*G27</f>
        <v>0</v>
      </c>
      <c r="N27" s="23">
        <f t="shared" si="0"/>
        <v>1894027.3860710599</v>
      </c>
      <c r="O27" s="13">
        <f t="shared" si="1"/>
        <v>2.6315556622408497E-2</v>
      </c>
    </row>
    <row r="28" spans="1:15" x14ac:dyDescent="0.25">
      <c r="A28" s="18">
        <f>Data!A28</f>
        <v>40238</v>
      </c>
      <c r="B28" s="27">
        <f>Data!B28</f>
        <v>2010</v>
      </c>
      <c r="C28" s="5">
        <f>Data!G28</f>
        <v>1795934</v>
      </c>
      <c r="D28" s="23">
        <f>Data!S28</f>
        <v>571.79999999999995</v>
      </c>
      <c r="E28" s="23">
        <f>Data!T28</f>
        <v>0</v>
      </c>
      <c r="F28" s="23">
        <f>Data!X28</f>
        <v>23</v>
      </c>
      <c r="G28" s="23">
        <f>Data!AB28</f>
        <v>1</v>
      </c>
      <c r="I28" s="23">
        <f>'GS&lt;50 OLS Model'!$B$5</f>
        <v>541126.73317407805</v>
      </c>
      <c r="J28" s="23">
        <f>'GS&lt;50 OLS Model'!$B$6*D28</f>
        <v>425205.3654259172</v>
      </c>
      <c r="K28" s="23">
        <f>'GS&lt;50 OLS Model'!$B$7*E28</f>
        <v>0</v>
      </c>
      <c r="L28" s="23">
        <f>'GS&lt;50 OLS Model'!$B$8*F28</f>
        <v>888953.04931794072</v>
      </c>
      <c r="M28" s="23">
        <f>'GS&lt;50 OLS Model'!$B$9*G28</f>
        <v>-121295.386574848</v>
      </c>
      <c r="N28" s="23">
        <f t="shared" si="0"/>
        <v>1733989.761343088</v>
      </c>
      <c r="O28" s="13">
        <f t="shared" si="1"/>
        <v>3.4491378111284714E-2</v>
      </c>
    </row>
    <row r="29" spans="1:15" x14ac:dyDescent="0.25">
      <c r="A29" s="18">
        <f>Data!A29</f>
        <v>40269</v>
      </c>
      <c r="B29" s="27">
        <f>Data!B29</f>
        <v>2010</v>
      </c>
      <c r="C29" s="5">
        <f>Data!G29</f>
        <v>1478944</v>
      </c>
      <c r="D29" s="23">
        <f>Data!S29</f>
        <v>375.9</v>
      </c>
      <c r="E29" s="23">
        <f>Data!T29</f>
        <v>1.6</v>
      </c>
      <c r="F29" s="23">
        <f>Data!X29</f>
        <v>20</v>
      </c>
      <c r="G29" s="23">
        <f>Data!AB29</f>
        <v>1</v>
      </c>
      <c r="I29" s="23">
        <f>'GS&lt;50 OLS Model'!$B$5</f>
        <v>541126.73317407805</v>
      </c>
      <c r="J29" s="23">
        <f>'GS&lt;50 OLS Model'!$B$6*D29</f>
        <v>279529.02564463497</v>
      </c>
      <c r="K29" s="23">
        <f>'GS&lt;50 OLS Model'!$B$7*E29</f>
        <v>4988.8238420592324</v>
      </c>
      <c r="L29" s="23">
        <f>'GS&lt;50 OLS Model'!$B$8*F29</f>
        <v>773002.651580818</v>
      </c>
      <c r="M29" s="23">
        <f>'GS&lt;50 OLS Model'!$B$9*G29</f>
        <v>-121295.386574848</v>
      </c>
      <c r="N29" s="23">
        <f t="shared" si="0"/>
        <v>1477351.8476667423</v>
      </c>
      <c r="O29" s="13">
        <f t="shared" si="1"/>
        <v>1.0765467341952906E-3</v>
      </c>
    </row>
    <row r="30" spans="1:15" x14ac:dyDescent="0.25">
      <c r="A30" s="18">
        <f>Data!A30</f>
        <v>40299</v>
      </c>
      <c r="B30" s="27">
        <f>Data!B30</f>
        <v>2010</v>
      </c>
      <c r="C30" s="5">
        <f>Data!G30</f>
        <v>1376610</v>
      </c>
      <c r="D30" s="23">
        <f>Data!S30</f>
        <v>191.9</v>
      </c>
      <c r="E30" s="23">
        <f>Data!T30</f>
        <v>30.5</v>
      </c>
      <c r="F30" s="23">
        <f>Data!X30</f>
        <v>20</v>
      </c>
      <c r="G30" s="23">
        <f>Data!AB30</f>
        <v>1</v>
      </c>
      <c r="I30" s="23">
        <f>'GS&lt;50 OLS Model'!$B$5</f>
        <v>541126.73317407805</v>
      </c>
      <c r="J30" s="23">
        <f>'GS&lt;50 OLS Model'!$B$6*D30</f>
        <v>142701.83565098554</v>
      </c>
      <c r="K30" s="23">
        <f>'GS&lt;50 OLS Model'!$B$7*E30</f>
        <v>95099.454489254116</v>
      </c>
      <c r="L30" s="23">
        <f>'GS&lt;50 OLS Model'!$B$8*F30</f>
        <v>773002.651580818</v>
      </c>
      <c r="M30" s="23">
        <f>'GS&lt;50 OLS Model'!$B$9*G30</f>
        <v>-121295.386574848</v>
      </c>
      <c r="N30" s="23">
        <f t="shared" si="0"/>
        <v>1430635.2883202876</v>
      </c>
      <c r="O30" s="13">
        <f t="shared" si="1"/>
        <v>3.924516625644707E-2</v>
      </c>
    </row>
    <row r="31" spans="1:15" x14ac:dyDescent="0.25">
      <c r="A31" s="18">
        <f>Data!A31</f>
        <v>40330</v>
      </c>
      <c r="B31" s="27">
        <f>Data!B31</f>
        <v>2010</v>
      </c>
      <c r="C31" s="5">
        <f>Data!G31</f>
        <v>1431703</v>
      </c>
      <c r="D31" s="23">
        <f>Data!S31</f>
        <v>123.2</v>
      </c>
      <c r="E31" s="23">
        <f>Data!T31</f>
        <v>2.5</v>
      </c>
      <c r="F31" s="23">
        <f>Data!X31</f>
        <v>22</v>
      </c>
      <c r="G31" s="23">
        <f>Data!AB31</f>
        <v>0</v>
      </c>
      <c r="I31" s="23">
        <f>'GS&lt;50 OLS Model'!$B$5</f>
        <v>541126.73317407805</v>
      </c>
      <c r="J31" s="23">
        <f>'GS&lt;50 OLS Model'!$B$6*D31</f>
        <v>91614.727213139224</v>
      </c>
      <c r="K31" s="23">
        <f>'GS&lt;50 OLS Model'!$B$7*E31</f>
        <v>7795.0372532175506</v>
      </c>
      <c r="L31" s="23">
        <f>'GS&lt;50 OLS Model'!$B$8*F31</f>
        <v>850302.91673889989</v>
      </c>
      <c r="M31" s="23">
        <f>'GS&lt;50 OLS Model'!$B$9*G31</f>
        <v>0</v>
      </c>
      <c r="N31" s="23">
        <f t="shared" si="0"/>
        <v>1490839.4143793345</v>
      </c>
      <c r="O31" s="13">
        <f t="shared" si="1"/>
        <v>4.1304945494515653E-2</v>
      </c>
    </row>
    <row r="32" spans="1:15" x14ac:dyDescent="0.25">
      <c r="A32" s="18">
        <f>Data!A32</f>
        <v>40360</v>
      </c>
      <c r="B32" s="27">
        <f>Data!B32</f>
        <v>2010</v>
      </c>
      <c r="C32" s="5">
        <f>Data!G32</f>
        <v>1582955.7142857143</v>
      </c>
      <c r="D32" s="23">
        <f>Data!S32</f>
        <v>19</v>
      </c>
      <c r="E32" s="23">
        <f>Data!T32</f>
        <v>54.6</v>
      </c>
      <c r="F32" s="23">
        <f>Data!X32</f>
        <v>21</v>
      </c>
      <c r="G32" s="23">
        <f>Data!AB32</f>
        <v>0</v>
      </c>
      <c r="I32" s="23">
        <f>'GS&lt;50 OLS Model'!$B$5</f>
        <v>541126.73317407805</v>
      </c>
      <c r="J32" s="23">
        <f>'GS&lt;50 OLS Model'!$B$6*D32</f>
        <v>14128.894618909457</v>
      </c>
      <c r="K32" s="23">
        <f>'GS&lt;50 OLS Model'!$B$7*E32</f>
        <v>170243.61361027131</v>
      </c>
      <c r="L32" s="23">
        <f>'GS&lt;50 OLS Model'!$B$8*F32</f>
        <v>811652.78415985894</v>
      </c>
      <c r="M32" s="23">
        <f>'GS&lt;50 OLS Model'!$B$9*G32</f>
        <v>0</v>
      </c>
      <c r="N32" s="23">
        <f t="shared" si="0"/>
        <v>1537152.0255631178</v>
      </c>
      <c r="O32" s="13">
        <f t="shared" si="1"/>
        <v>2.8935546528075014E-2</v>
      </c>
    </row>
    <row r="33" spans="1:15" x14ac:dyDescent="0.25">
      <c r="A33" s="18">
        <f>Data!A33</f>
        <v>40391</v>
      </c>
      <c r="B33" s="27">
        <f>Data!B33</f>
        <v>2010</v>
      </c>
      <c r="C33" s="5">
        <f>Data!G33</f>
        <v>1534032</v>
      </c>
      <c r="D33" s="23">
        <f>Data!S33</f>
        <v>50.1</v>
      </c>
      <c r="E33" s="23">
        <f>Data!T33</f>
        <v>60.3</v>
      </c>
      <c r="F33" s="23">
        <f>Data!X33</f>
        <v>21</v>
      </c>
      <c r="G33" s="23">
        <f>Data!AB33</f>
        <v>0</v>
      </c>
      <c r="I33" s="23">
        <f>'GS&lt;50 OLS Model'!$B$5</f>
        <v>541126.73317407805</v>
      </c>
      <c r="J33" s="23">
        <f>'GS&lt;50 OLS Model'!$B$6*D33</f>
        <v>37255.664231966519</v>
      </c>
      <c r="K33" s="23">
        <f>'GS&lt;50 OLS Model'!$B$7*E33</f>
        <v>188016.29854760729</v>
      </c>
      <c r="L33" s="23">
        <f>'GS&lt;50 OLS Model'!$B$8*F33</f>
        <v>811652.78415985894</v>
      </c>
      <c r="M33" s="23">
        <f>'GS&lt;50 OLS Model'!$B$9*G33</f>
        <v>0</v>
      </c>
      <c r="N33" s="23">
        <f t="shared" si="0"/>
        <v>1578051.4801135107</v>
      </c>
      <c r="O33" s="13">
        <f t="shared" si="1"/>
        <v>2.8695281528358429E-2</v>
      </c>
    </row>
    <row r="34" spans="1:15" x14ac:dyDescent="0.25">
      <c r="A34" s="18">
        <f>Data!A34</f>
        <v>40422</v>
      </c>
      <c r="B34" s="27">
        <f>Data!B34</f>
        <v>2010</v>
      </c>
      <c r="C34" s="5">
        <f>Data!G34</f>
        <v>1346082</v>
      </c>
      <c r="D34" s="23">
        <f>Data!S34</f>
        <v>227.9</v>
      </c>
      <c r="E34" s="23">
        <f>Data!T34</f>
        <v>0.3</v>
      </c>
      <c r="F34" s="23">
        <f>Data!X34</f>
        <v>21</v>
      </c>
      <c r="G34" s="23">
        <f>Data!AB34</f>
        <v>1</v>
      </c>
      <c r="I34" s="23">
        <f>'GS&lt;50 OLS Model'!$B$5</f>
        <v>541126.73317407805</v>
      </c>
      <c r="J34" s="23">
        <f>'GS&lt;50 OLS Model'!$B$6*D34</f>
        <v>169472.37282365607</v>
      </c>
      <c r="K34" s="23">
        <f>'GS&lt;50 OLS Model'!$B$7*E34</f>
        <v>935.40447038610603</v>
      </c>
      <c r="L34" s="23">
        <f>'GS&lt;50 OLS Model'!$B$8*F34</f>
        <v>811652.78415985894</v>
      </c>
      <c r="M34" s="23">
        <f>'GS&lt;50 OLS Model'!$B$9*G34</f>
        <v>-121295.386574848</v>
      </c>
      <c r="N34" s="23">
        <f t="shared" ref="N34:N65" si="2">SUM(I34:M34)</f>
        <v>1401891.9080531311</v>
      </c>
      <c r="O34" s="13">
        <f t="shared" ref="O34:O65" si="3">ABS(N34-C34)/C34</f>
        <v>4.1461001672358055E-2</v>
      </c>
    </row>
    <row r="35" spans="1:15" x14ac:dyDescent="0.25">
      <c r="A35" s="18">
        <f>Data!A35</f>
        <v>40452</v>
      </c>
      <c r="B35" s="27">
        <f>Data!B35</f>
        <v>2010</v>
      </c>
      <c r="C35" s="5">
        <f>Data!G35</f>
        <v>1572694</v>
      </c>
      <c r="D35" s="23">
        <f>Data!S35</f>
        <v>424.9</v>
      </c>
      <c r="E35" s="23">
        <f>Data!T35</f>
        <v>0</v>
      </c>
      <c r="F35" s="23">
        <f>Data!X35</f>
        <v>20</v>
      </c>
      <c r="G35" s="23">
        <f>Data!AB35</f>
        <v>1</v>
      </c>
      <c r="I35" s="23">
        <f>'GS&lt;50 OLS Model'!$B$5</f>
        <v>541126.73317407805</v>
      </c>
      <c r="J35" s="23">
        <f>'GS&lt;50 OLS Model'!$B$6*D35</f>
        <v>315966.70124076988</v>
      </c>
      <c r="K35" s="23">
        <f>'GS&lt;50 OLS Model'!$B$7*E35</f>
        <v>0</v>
      </c>
      <c r="L35" s="23">
        <f>'GS&lt;50 OLS Model'!$B$8*F35</f>
        <v>773002.651580818</v>
      </c>
      <c r="M35" s="23">
        <f>'GS&lt;50 OLS Model'!$B$9*G35</f>
        <v>-121295.386574848</v>
      </c>
      <c r="N35" s="23">
        <f t="shared" si="2"/>
        <v>1508800.6994208179</v>
      </c>
      <c r="O35" s="13">
        <f t="shared" si="3"/>
        <v>4.0626657556512652E-2</v>
      </c>
    </row>
    <row r="36" spans="1:15" x14ac:dyDescent="0.25">
      <c r="A36" s="18">
        <f>Data!A36</f>
        <v>40483</v>
      </c>
      <c r="B36" s="27">
        <f>Data!B36</f>
        <v>2010</v>
      </c>
      <c r="C36" s="5">
        <f>Data!G36</f>
        <v>1665869</v>
      </c>
      <c r="D36" s="23">
        <f>Data!S36</f>
        <v>588.5</v>
      </c>
      <c r="E36" s="23">
        <f>Data!T36</f>
        <v>0</v>
      </c>
      <c r="F36" s="23">
        <f>Data!X36</f>
        <v>22</v>
      </c>
      <c r="G36" s="23">
        <f>Data!AB36</f>
        <v>1</v>
      </c>
      <c r="I36" s="23">
        <f>'GS&lt;50 OLS Model'!$B$5</f>
        <v>541126.73317407805</v>
      </c>
      <c r="J36" s="23">
        <f>'GS&lt;50 OLS Model'!$B$6*D36</f>
        <v>437623.92016990611</v>
      </c>
      <c r="K36" s="23">
        <f>'GS&lt;50 OLS Model'!$B$7*E36</f>
        <v>0</v>
      </c>
      <c r="L36" s="23">
        <f>'GS&lt;50 OLS Model'!$B$8*F36</f>
        <v>850302.91673889989</v>
      </c>
      <c r="M36" s="23">
        <f>'GS&lt;50 OLS Model'!$B$9*G36</f>
        <v>-121295.386574848</v>
      </c>
      <c r="N36" s="23">
        <f t="shared" si="2"/>
        <v>1707758.183508036</v>
      </c>
      <c r="O36" s="13">
        <f t="shared" si="3"/>
        <v>2.5145544762544929E-2</v>
      </c>
    </row>
    <row r="37" spans="1:15" x14ac:dyDescent="0.25">
      <c r="A37" s="18">
        <f>Data!A37</f>
        <v>40513</v>
      </c>
      <c r="B37" s="27">
        <f>Data!B37</f>
        <v>2010</v>
      </c>
      <c r="C37" s="5">
        <f>Data!G37</f>
        <v>2147553</v>
      </c>
      <c r="D37" s="23">
        <f>Data!S37</f>
        <v>843.6</v>
      </c>
      <c r="E37" s="23">
        <f>Data!T37</f>
        <v>0</v>
      </c>
      <c r="F37" s="23">
        <f>Data!X37</f>
        <v>21</v>
      </c>
      <c r="G37" s="23">
        <f>Data!AB37</f>
        <v>0</v>
      </c>
      <c r="I37" s="23">
        <f>'GS&lt;50 OLS Model'!$B$5</f>
        <v>541126.73317407805</v>
      </c>
      <c r="J37" s="23">
        <f>'GS&lt;50 OLS Model'!$B$6*D37</f>
        <v>627322.92107957997</v>
      </c>
      <c r="K37" s="23">
        <f>'GS&lt;50 OLS Model'!$B$7*E37</f>
        <v>0</v>
      </c>
      <c r="L37" s="23">
        <f>'GS&lt;50 OLS Model'!$B$8*F37</f>
        <v>811652.78415985894</v>
      </c>
      <c r="M37" s="23">
        <f>'GS&lt;50 OLS Model'!$B$9*G37</f>
        <v>0</v>
      </c>
      <c r="N37" s="23">
        <f t="shared" si="2"/>
        <v>1980102.4384135169</v>
      </c>
      <c r="O37" s="13">
        <f t="shared" si="3"/>
        <v>7.7972725975323148E-2</v>
      </c>
    </row>
    <row r="38" spans="1:15" x14ac:dyDescent="0.25">
      <c r="A38" s="18">
        <f>Data!A38</f>
        <v>40544</v>
      </c>
      <c r="B38" s="27">
        <f>Data!B38</f>
        <v>2011</v>
      </c>
      <c r="C38" s="5">
        <f>Data!G38</f>
        <v>2096308</v>
      </c>
      <c r="D38" s="23">
        <f>Data!S38</f>
        <v>1092.0999999999999</v>
      </c>
      <c r="E38" s="23">
        <f>Data!T38</f>
        <v>0</v>
      </c>
      <c r="F38" s="23">
        <f>Data!X38</f>
        <v>20</v>
      </c>
      <c r="G38" s="23">
        <f>Data!AB38</f>
        <v>0</v>
      </c>
      <c r="I38" s="23">
        <f>'GS&lt;50 OLS Model'!$B$5</f>
        <v>541126.73317407805</v>
      </c>
      <c r="J38" s="23">
        <f>'GS&lt;50 OLS Model'!$B$6*D38</f>
        <v>812113.99017426406</v>
      </c>
      <c r="K38" s="23">
        <f>'GS&lt;50 OLS Model'!$B$7*E38</f>
        <v>0</v>
      </c>
      <c r="L38" s="23">
        <f>'GS&lt;50 OLS Model'!$B$8*F38</f>
        <v>773002.651580818</v>
      </c>
      <c r="M38" s="23">
        <f>'GS&lt;50 OLS Model'!$B$9*G38</f>
        <v>0</v>
      </c>
      <c r="N38" s="23">
        <f t="shared" si="2"/>
        <v>2126243.3749291599</v>
      </c>
      <c r="O38" s="13">
        <f t="shared" si="3"/>
        <v>1.4280046123546674E-2</v>
      </c>
    </row>
    <row r="39" spans="1:15" x14ac:dyDescent="0.25">
      <c r="A39" s="18">
        <f>Data!A39</f>
        <v>40575</v>
      </c>
      <c r="B39" s="27">
        <f>Data!B39</f>
        <v>2011</v>
      </c>
      <c r="C39" s="5">
        <f>Data!G39</f>
        <v>1950929</v>
      </c>
      <c r="D39" s="23">
        <f>Data!S39</f>
        <v>915.1</v>
      </c>
      <c r="E39" s="23">
        <f>Data!T39</f>
        <v>0</v>
      </c>
      <c r="F39" s="23">
        <f>Data!X39</f>
        <v>19</v>
      </c>
      <c r="G39" s="23">
        <f>Data!AB39</f>
        <v>0</v>
      </c>
      <c r="I39" s="23">
        <f>'GS&lt;50 OLS Model'!$B$5</f>
        <v>541126.73317407805</v>
      </c>
      <c r="J39" s="23">
        <f>'GS&lt;50 OLS Model'!$B$6*D39</f>
        <v>680492.18240863399</v>
      </c>
      <c r="K39" s="23">
        <f>'GS&lt;50 OLS Model'!$B$7*E39</f>
        <v>0</v>
      </c>
      <c r="L39" s="23">
        <f>'GS&lt;50 OLS Model'!$B$8*F39</f>
        <v>734352.51900177717</v>
      </c>
      <c r="M39" s="23">
        <f>'GS&lt;50 OLS Model'!$B$9*G39</f>
        <v>0</v>
      </c>
      <c r="N39" s="23">
        <f t="shared" si="2"/>
        <v>1955971.4345844891</v>
      </c>
      <c r="O39" s="13">
        <f t="shared" si="3"/>
        <v>2.5846325440285586E-3</v>
      </c>
    </row>
    <row r="40" spans="1:15" x14ac:dyDescent="0.25">
      <c r="A40" s="18">
        <f>Data!A40</f>
        <v>40603</v>
      </c>
      <c r="B40" s="27">
        <f>Data!B40</f>
        <v>2011</v>
      </c>
      <c r="C40" s="5">
        <f>Data!G40</f>
        <v>2010295</v>
      </c>
      <c r="D40" s="23">
        <f>Data!S40</f>
        <v>841.5</v>
      </c>
      <c r="E40" s="23">
        <f>Data!T40</f>
        <v>0</v>
      </c>
      <c r="F40" s="23">
        <f>Data!X40</f>
        <v>23</v>
      </c>
      <c r="G40" s="23">
        <f>Data!AB40</f>
        <v>1</v>
      </c>
      <c r="I40" s="23">
        <f>'GS&lt;50 OLS Model'!$B$5</f>
        <v>541126.73317407805</v>
      </c>
      <c r="J40" s="23">
        <f>'GS&lt;50 OLS Model'!$B$6*D40</f>
        <v>625761.30641117413</v>
      </c>
      <c r="K40" s="23">
        <f>'GS&lt;50 OLS Model'!$B$7*E40</f>
        <v>0</v>
      </c>
      <c r="L40" s="23">
        <f>'GS&lt;50 OLS Model'!$B$8*F40</f>
        <v>888953.04931794072</v>
      </c>
      <c r="M40" s="23">
        <f>'GS&lt;50 OLS Model'!$B$9*G40</f>
        <v>-121295.386574848</v>
      </c>
      <c r="N40" s="23">
        <f t="shared" si="2"/>
        <v>1934545.7023283448</v>
      </c>
      <c r="O40" s="13">
        <f t="shared" si="3"/>
        <v>3.7680687496937114E-2</v>
      </c>
    </row>
    <row r="41" spans="1:15" x14ac:dyDescent="0.25">
      <c r="A41" s="18">
        <f>Data!A41</f>
        <v>40634</v>
      </c>
      <c r="B41" s="27">
        <f>Data!B41</f>
        <v>2011</v>
      </c>
      <c r="C41" s="5">
        <f>Data!G41</f>
        <v>1643730</v>
      </c>
      <c r="D41" s="23">
        <f>Data!S41</f>
        <v>508.7</v>
      </c>
      <c r="E41" s="23">
        <f>Data!T41</f>
        <v>0</v>
      </c>
      <c r="F41" s="23">
        <f>Data!X41</f>
        <v>19</v>
      </c>
      <c r="G41" s="23">
        <f>Data!AB41</f>
        <v>1</v>
      </c>
      <c r="I41" s="23">
        <f>'GS&lt;50 OLS Model'!$B$5</f>
        <v>541126.73317407805</v>
      </c>
      <c r="J41" s="23">
        <f>'GS&lt;50 OLS Model'!$B$6*D41</f>
        <v>378282.56277048634</v>
      </c>
      <c r="K41" s="23">
        <f>'GS&lt;50 OLS Model'!$B$7*E41</f>
        <v>0</v>
      </c>
      <c r="L41" s="23">
        <f>'GS&lt;50 OLS Model'!$B$8*F41</f>
        <v>734352.51900177717</v>
      </c>
      <c r="M41" s="23">
        <f>'GS&lt;50 OLS Model'!$B$9*G41</f>
        <v>-121295.386574848</v>
      </c>
      <c r="N41" s="23">
        <f t="shared" si="2"/>
        <v>1532466.4283714935</v>
      </c>
      <c r="O41" s="13">
        <f t="shared" si="3"/>
        <v>6.7689688469825662E-2</v>
      </c>
    </row>
    <row r="42" spans="1:15" x14ac:dyDescent="0.25">
      <c r="A42" s="18">
        <f>Data!A42</f>
        <v>40664</v>
      </c>
      <c r="B42" s="27">
        <f>Data!B42</f>
        <v>2011</v>
      </c>
      <c r="C42" s="5">
        <f>Data!G42</f>
        <v>1438889</v>
      </c>
      <c r="D42" s="23">
        <f>Data!S42</f>
        <v>243.3</v>
      </c>
      <c r="E42" s="23">
        <f>Data!T42</f>
        <v>6.2</v>
      </c>
      <c r="F42" s="23">
        <f>Data!X42</f>
        <v>21</v>
      </c>
      <c r="G42" s="23">
        <f>Data!AB42</f>
        <v>1</v>
      </c>
      <c r="I42" s="23">
        <f>'GS&lt;50 OLS Model'!$B$5</f>
        <v>541126.73317407805</v>
      </c>
      <c r="J42" s="23">
        <f>'GS&lt;50 OLS Model'!$B$6*D42</f>
        <v>180924.2137252985</v>
      </c>
      <c r="K42" s="23">
        <f>'GS&lt;50 OLS Model'!$B$7*E42</f>
        <v>19331.692387979525</v>
      </c>
      <c r="L42" s="23">
        <f>'GS&lt;50 OLS Model'!$B$8*F42</f>
        <v>811652.78415985894</v>
      </c>
      <c r="M42" s="23">
        <f>'GS&lt;50 OLS Model'!$B$9*G42</f>
        <v>-121295.386574848</v>
      </c>
      <c r="N42" s="23">
        <f t="shared" si="2"/>
        <v>1431740.0368723669</v>
      </c>
      <c r="O42" s="13">
        <f t="shared" si="3"/>
        <v>4.9683909791742734E-3</v>
      </c>
    </row>
    <row r="43" spans="1:15" x14ac:dyDescent="0.25">
      <c r="A43" s="18">
        <f>Data!A43</f>
        <v>40695</v>
      </c>
      <c r="B43" s="27">
        <f>Data!B43</f>
        <v>2011</v>
      </c>
      <c r="C43" s="5">
        <f>Data!G43</f>
        <v>1474365</v>
      </c>
      <c r="D43" s="23">
        <f>Data!S43</f>
        <v>97.5</v>
      </c>
      <c r="E43" s="23">
        <f>Data!T43</f>
        <v>5.0999999999999996</v>
      </c>
      <c r="F43" s="23">
        <f>Data!X43</f>
        <v>22</v>
      </c>
      <c r="G43" s="23">
        <f>Data!AB43</f>
        <v>0</v>
      </c>
      <c r="I43" s="23">
        <f>'GS&lt;50 OLS Model'!$B$5</f>
        <v>541126.73317407805</v>
      </c>
      <c r="J43" s="23">
        <f>'GS&lt;50 OLS Model'!$B$6*D43</f>
        <v>72503.538175982743</v>
      </c>
      <c r="K43" s="23">
        <f>'GS&lt;50 OLS Model'!$B$7*E43</f>
        <v>15901.875996563802</v>
      </c>
      <c r="L43" s="23">
        <f>'GS&lt;50 OLS Model'!$B$8*F43</f>
        <v>850302.91673889989</v>
      </c>
      <c r="M43" s="23">
        <f>'GS&lt;50 OLS Model'!$B$9*G43</f>
        <v>0</v>
      </c>
      <c r="N43" s="23">
        <f t="shared" si="2"/>
        <v>1479835.0640855245</v>
      </c>
      <c r="O43" s="13">
        <f t="shared" si="3"/>
        <v>3.7101152601455739E-3</v>
      </c>
    </row>
    <row r="44" spans="1:15" x14ac:dyDescent="0.25">
      <c r="A44" s="18">
        <f>Data!A44</f>
        <v>40725</v>
      </c>
      <c r="B44" s="27">
        <f>Data!B44</f>
        <v>2011</v>
      </c>
      <c r="C44" s="5">
        <f>Data!G44</f>
        <v>1504965</v>
      </c>
      <c r="D44" s="23">
        <f>Data!S44</f>
        <v>22.9</v>
      </c>
      <c r="E44" s="23">
        <f>Data!T44</f>
        <v>77.2</v>
      </c>
      <c r="F44" s="23">
        <f>Data!X44</f>
        <v>20</v>
      </c>
      <c r="G44" s="23">
        <f>Data!AB44</f>
        <v>0</v>
      </c>
      <c r="I44" s="23">
        <f>'GS&lt;50 OLS Model'!$B$5</f>
        <v>541126.73317407805</v>
      </c>
      <c r="J44" s="23">
        <f>'GS&lt;50 OLS Model'!$B$6*D44</f>
        <v>17029.036145948765</v>
      </c>
      <c r="K44" s="23">
        <f>'GS&lt;50 OLS Model'!$B$7*E44</f>
        <v>240710.75037935795</v>
      </c>
      <c r="L44" s="23">
        <f>'GS&lt;50 OLS Model'!$B$8*F44</f>
        <v>773002.651580818</v>
      </c>
      <c r="M44" s="23">
        <f>'GS&lt;50 OLS Model'!$B$9*G44</f>
        <v>0</v>
      </c>
      <c r="N44" s="23">
        <f t="shared" si="2"/>
        <v>1571869.1712802029</v>
      </c>
      <c r="O44" s="13">
        <f t="shared" si="3"/>
        <v>4.4455632709201158E-2</v>
      </c>
    </row>
    <row r="45" spans="1:15" x14ac:dyDescent="0.25">
      <c r="A45" s="18">
        <f>Data!A45</f>
        <v>40756</v>
      </c>
      <c r="B45" s="27">
        <f>Data!B45</f>
        <v>2011</v>
      </c>
      <c r="C45" s="5">
        <f>Data!G45</f>
        <v>1455877</v>
      </c>
      <c r="D45" s="23">
        <f>Data!S45</f>
        <v>53.7</v>
      </c>
      <c r="E45" s="23">
        <f>Data!T45</f>
        <v>23.3</v>
      </c>
      <c r="F45" s="23">
        <f>Data!X45</f>
        <v>22</v>
      </c>
      <c r="G45" s="23">
        <f>Data!AB45</f>
        <v>0</v>
      </c>
      <c r="I45" s="23">
        <f>'GS&lt;50 OLS Model'!$B$5</f>
        <v>541126.73317407805</v>
      </c>
      <c r="J45" s="23">
        <f>'GS&lt;50 OLS Model'!$B$6*D45</f>
        <v>39932.717949233571</v>
      </c>
      <c r="K45" s="23">
        <f>'GS&lt;50 OLS Model'!$B$7*E45</f>
        <v>72649.747199987571</v>
      </c>
      <c r="L45" s="23">
        <f>'GS&lt;50 OLS Model'!$B$8*F45</f>
        <v>850302.91673889989</v>
      </c>
      <c r="M45" s="23">
        <f>'GS&lt;50 OLS Model'!$B$9*G45</f>
        <v>0</v>
      </c>
      <c r="N45" s="23">
        <f t="shared" si="2"/>
        <v>1504012.1150621991</v>
      </c>
      <c r="O45" s="13">
        <f t="shared" si="3"/>
        <v>3.3062624838636138E-2</v>
      </c>
    </row>
    <row r="46" spans="1:15" x14ac:dyDescent="0.25">
      <c r="A46" s="18">
        <f>Data!A46</f>
        <v>40787</v>
      </c>
      <c r="B46" s="27">
        <f>Data!B46</f>
        <v>2011</v>
      </c>
      <c r="C46" s="5">
        <f>Data!G46</f>
        <v>1183224</v>
      </c>
      <c r="D46" s="23">
        <f>Data!S46</f>
        <v>172.9</v>
      </c>
      <c r="E46" s="23">
        <f>Data!T46</f>
        <v>4.5</v>
      </c>
      <c r="F46" s="23">
        <f>Data!X46</f>
        <v>21</v>
      </c>
      <c r="G46" s="23">
        <f>Data!AB46</f>
        <v>1</v>
      </c>
      <c r="I46" s="23">
        <f>'GS&lt;50 OLS Model'!$B$5</f>
        <v>541126.73317407805</v>
      </c>
      <c r="J46" s="23">
        <f>'GS&lt;50 OLS Model'!$B$6*D46</f>
        <v>128572.94103207607</v>
      </c>
      <c r="K46" s="23">
        <f>'GS&lt;50 OLS Model'!$B$7*E46</f>
        <v>14031.067055791591</v>
      </c>
      <c r="L46" s="23">
        <f>'GS&lt;50 OLS Model'!$B$8*F46</f>
        <v>811652.78415985894</v>
      </c>
      <c r="M46" s="23">
        <f>'GS&lt;50 OLS Model'!$B$9*G46</f>
        <v>-121295.386574848</v>
      </c>
      <c r="N46" s="23">
        <f t="shared" si="2"/>
        <v>1374088.1388469567</v>
      </c>
      <c r="O46" s="13">
        <f t="shared" si="3"/>
        <v>0.16130854246275994</v>
      </c>
    </row>
    <row r="47" spans="1:15" x14ac:dyDescent="0.25">
      <c r="A47" s="18">
        <f>Data!A47</f>
        <v>40817</v>
      </c>
      <c r="B47" s="27">
        <f>Data!B47</f>
        <v>2011</v>
      </c>
      <c r="C47" s="5">
        <f>Data!G47</f>
        <v>1481297</v>
      </c>
      <c r="D47" s="23">
        <f>Data!S47</f>
        <v>326</v>
      </c>
      <c r="E47" s="23">
        <f>Data!T47</f>
        <v>4.0999999999999996</v>
      </c>
      <c r="F47" s="23">
        <f>Data!X47</f>
        <v>20</v>
      </c>
      <c r="G47" s="23">
        <f>Data!AB47</f>
        <v>1</v>
      </c>
      <c r="I47" s="23">
        <f>'GS&lt;50 OLS Model'!$B$5</f>
        <v>541126.73317407805</v>
      </c>
      <c r="J47" s="23">
        <f>'GS&lt;50 OLS Model'!$B$6*D47</f>
        <v>242422.08661918333</v>
      </c>
      <c r="K47" s="23">
        <f>'GS&lt;50 OLS Model'!$B$7*E47</f>
        <v>12783.861095276781</v>
      </c>
      <c r="L47" s="23">
        <f>'GS&lt;50 OLS Model'!$B$8*F47</f>
        <v>773002.651580818</v>
      </c>
      <c r="M47" s="23">
        <f>'GS&lt;50 OLS Model'!$B$9*G47</f>
        <v>-121295.386574848</v>
      </c>
      <c r="N47" s="23">
        <f t="shared" si="2"/>
        <v>1448039.9458945082</v>
      </c>
      <c r="O47" s="13">
        <f t="shared" si="3"/>
        <v>2.245130727024482E-2</v>
      </c>
    </row>
    <row r="48" spans="1:15" x14ac:dyDescent="0.25">
      <c r="A48" s="18">
        <f>Data!A48</f>
        <v>40848</v>
      </c>
      <c r="B48" s="27">
        <f>Data!B48</f>
        <v>2011</v>
      </c>
      <c r="C48" s="5">
        <f>Data!G48</f>
        <v>1798244</v>
      </c>
      <c r="D48" s="23">
        <f>Data!S48</f>
        <v>549.5</v>
      </c>
      <c r="E48" s="23">
        <f>Data!T48</f>
        <v>0</v>
      </c>
      <c r="F48" s="23">
        <f>Data!X48</f>
        <v>22</v>
      </c>
      <c r="G48" s="23">
        <f>Data!AB48</f>
        <v>1</v>
      </c>
      <c r="I48" s="23">
        <f>'GS&lt;50 OLS Model'!$B$5</f>
        <v>541126.73317407805</v>
      </c>
      <c r="J48" s="23">
        <f>'GS&lt;50 OLS Model'!$B$6*D48</f>
        <v>408622.50489951298</v>
      </c>
      <c r="K48" s="23">
        <f>'GS&lt;50 OLS Model'!$B$7*E48</f>
        <v>0</v>
      </c>
      <c r="L48" s="23">
        <f>'GS&lt;50 OLS Model'!$B$8*F48</f>
        <v>850302.91673889989</v>
      </c>
      <c r="M48" s="23">
        <f>'GS&lt;50 OLS Model'!$B$9*G48</f>
        <v>-121295.386574848</v>
      </c>
      <c r="N48" s="23">
        <f t="shared" si="2"/>
        <v>1678756.7682376429</v>
      </c>
      <c r="O48" s="13">
        <f t="shared" si="3"/>
        <v>6.6446617790665255E-2</v>
      </c>
    </row>
    <row r="49" spans="1:15" x14ac:dyDescent="0.25">
      <c r="A49" s="18">
        <f>Data!A49</f>
        <v>40878</v>
      </c>
      <c r="B49" s="27">
        <f>Data!B49</f>
        <v>2011</v>
      </c>
      <c r="C49" s="5">
        <f>Data!G49</f>
        <v>2050174</v>
      </c>
      <c r="D49" s="23">
        <f>Data!S49</f>
        <v>885.2</v>
      </c>
      <c r="E49" s="23">
        <f>Data!T49</f>
        <v>0</v>
      </c>
      <c r="F49" s="23">
        <f>Data!X49</f>
        <v>20</v>
      </c>
      <c r="G49" s="23">
        <f>Data!AB49</f>
        <v>0</v>
      </c>
      <c r="I49" s="23">
        <f>'GS&lt;50 OLS Model'!$B$5</f>
        <v>541126.73317407805</v>
      </c>
      <c r="J49" s="23">
        <f>'GS&lt;50 OLS Model'!$B$6*D49</f>
        <v>658257.76403466589</v>
      </c>
      <c r="K49" s="23">
        <f>'GS&lt;50 OLS Model'!$B$7*E49</f>
        <v>0</v>
      </c>
      <c r="L49" s="23">
        <f>'GS&lt;50 OLS Model'!$B$8*F49</f>
        <v>773002.651580818</v>
      </c>
      <c r="M49" s="23">
        <f>'GS&lt;50 OLS Model'!$B$9*G49</f>
        <v>0</v>
      </c>
      <c r="N49" s="23">
        <f t="shared" si="2"/>
        <v>1972387.1487895618</v>
      </c>
      <c r="O49" s="13">
        <f t="shared" si="3"/>
        <v>3.7941585060798831E-2</v>
      </c>
    </row>
    <row r="50" spans="1:15" x14ac:dyDescent="0.25">
      <c r="A50" s="18">
        <f>Data!A50</f>
        <v>40909</v>
      </c>
      <c r="B50" s="27">
        <f>Data!B50</f>
        <v>2012</v>
      </c>
      <c r="C50" s="5">
        <f>Data!G50</f>
        <v>1994403</v>
      </c>
      <c r="D50" s="23">
        <f>Data!S50</f>
        <v>957.4</v>
      </c>
      <c r="E50" s="23">
        <f>Data!T50</f>
        <v>0</v>
      </c>
      <c r="F50" s="23">
        <f>Data!X50</f>
        <v>21</v>
      </c>
      <c r="G50" s="23">
        <f>Data!AB50</f>
        <v>0</v>
      </c>
      <c r="I50" s="23">
        <f>'GS&lt;50 OLS Model'!$B$5</f>
        <v>541126.73317407805</v>
      </c>
      <c r="J50" s="23">
        <f>'GS&lt;50 OLS Model'!$B$6*D50</f>
        <v>711947.56358652178</v>
      </c>
      <c r="K50" s="23">
        <f>'GS&lt;50 OLS Model'!$B$7*E50</f>
        <v>0</v>
      </c>
      <c r="L50" s="23">
        <f>'GS&lt;50 OLS Model'!$B$8*F50</f>
        <v>811652.78415985894</v>
      </c>
      <c r="M50" s="23">
        <f>'GS&lt;50 OLS Model'!$B$9*G50</f>
        <v>0</v>
      </c>
      <c r="N50" s="23">
        <f t="shared" si="2"/>
        <v>2064727.0809204588</v>
      </c>
      <c r="O50" s="13">
        <f t="shared" si="3"/>
        <v>3.5260717578372458E-2</v>
      </c>
    </row>
    <row r="51" spans="1:15" x14ac:dyDescent="0.25">
      <c r="A51" s="18">
        <f>Data!A51</f>
        <v>40940</v>
      </c>
      <c r="B51" s="27">
        <f>Data!B51</f>
        <v>2012</v>
      </c>
      <c r="C51" s="5">
        <f>Data!G51</f>
        <v>1831745</v>
      </c>
      <c r="D51" s="23">
        <f>Data!S51</f>
        <v>801.7</v>
      </c>
      <c r="E51" s="23">
        <f>Data!T51</f>
        <v>0</v>
      </c>
      <c r="F51" s="23">
        <f>Data!X51</f>
        <v>20</v>
      </c>
      <c r="G51" s="23">
        <f>Data!AB51</f>
        <v>0</v>
      </c>
      <c r="I51" s="23">
        <f>'GS&lt;50 OLS Model'!$B$5</f>
        <v>541126.73317407805</v>
      </c>
      <c r="J51" s="23">
        <f>'GS&lt;50 OLS Model'!$B$6*D51</f>
        <v>596164.99031472171</v>
      </c>
      <c r="K51" s="23">
        <f>'GS&lt;50 OLS Model'!$B$7*E51</f>
        <v>0</v>
      </c>
      <c r="L51" s="23">
        <f>'GS&lt;50 OLS Model'!$B$8*F51</f>
        <v>773002.651580818</v>
      </c>
      <c r="M51" s="23">
        <f>'GS&lt;50 OLS Model'!$B$9*G51</f>
        <v>0</v>
      </c>
      <c r="N51" s="23">
        <f t="shared" si="2"/>
        <v>1910294.3750696178</v>
      </c>
      <c r="O51" s="13">
        <f t="shared" si="3"/>
        <v>4.2882265309646138E-2</v>
      </c>
    </row>
    <row r="52" spans="1:15" x14ac:dyDescent="0.25">
      <c r="A52" s="18">
        <f>Data!A52</f>
        <v>40969</v>
      </c>
      <c r="B52" s="27">
        <f>Data!B52</f>
        <v>2012</v>
      </c>
      <c r="C52" s="5">
        <f>Data!G52</f>
        <v>1824684</v>
      </c>
      <c r="D52" s="23">
        <f>Data!S52</f>
        <v>566.1</v>
      </c>
      <c r="E52" s="23">
        <f>Data!T52</f>
        <v>1.4</v>
      </c>
      <c r="F52" s="23">
        <f>Data!X52</f>
        <v>22</v>
      </c>
      <c r="G52" s="23">
        <f>Data!AB52</f>
        <v>1</v>
      </c>
      <c r="I52" s="23">
        <f>'GS&lt;50 OLS Model'!$B$5</f>
        <v>541126.73317407805</v>
      </c>
      <c r="J52" s="23">
        <f>'GS&lt;50 OLS Model'!$B$6*D52</f>
        <v>420966.69704024441</v>
      </c>
      <c r="K52" s="23">
        <f>'GS&lt;50 OLS Model'!$B$7*E52</f>
        <v>4365.2208618018276</v>
      </c>
      <c r="L52" s="23">
        <f>'GS&lt;50 OLS Model'!$B$8*F52</f>
        <v>850302.91673889989</v>
      </c>
      <c r="M52" s="23">
        <f>'GS&lt;50 OLS Model'!$B$9*G52</f>
        <v>-121295.386574848</v>
      </c>
      <c r="N52" s="23">
        <f t="shared" si="2"/>
        <v>1695466.1812401761</v>
      </c>
      <c r="O52" s="13">
        <f t="shared" si="3"/>
        <v>7.0816546185434801E-2</v>
      </c>
    </row>
    <row r="53" spans="1:15" x14ac:dyDescent="0.25">
      <c r="A53" s="18">
        <f>Data!A53</f>
        <v>41000</v>
      </c>
      <c r="B53" s="27">
        <f>Data!B53</f>
        <v>2012</v>
      </c>
      <c r="C53" s="5">
        <f>Data!G53</f>
        <v>1528320</v>
      </c>
      <c r="D53" s="23">
        <f>Data!S53</f>
        <v>494.3</v>
      </c>
      <c r="E53" s="23">
        <f>Data!T53</f>
        <v>0</v>
      </c>
      <c r="F53" s="23">
        <f>Data!X53</f>
        <v>19</v>
      </c>
      <c r="G53" s="23">
        <f>Data!AB53</f>
        <v>1</v>
      </c>
      <c r="I53" s="23">
        <f>'GS&lt;50 OLS Model'!$B$5</f>
        <v>541126.73317407805</v>
      </c>
      <c r="J53" s="23">
        <f>'GS&lt;50 OLS Model'!$B$6*D53</f>
        <v>367574.34790141816</v>
      </c>
      <c r="K53" s="23">
        <f>'GS&lt;50 OLS Model'!$B$7*E53</f>
        <v>0</v>
      </c>
      <c r="L53" s="23">
        <f>'GS&lt;50 OLS Model'!$B$8*F53</f>
        <v>734352.51900177717</v>
      </c>
      <c r="M53" s="23">
        <f>'GS&lt;50 OLS Model'!$B$9*G53</f>
        <v>-121295.386574848</v>
      </c>
      <c r="N53" s="23">
        <f t="shared" si="2"/>
        <v>1521758.2135024252</v>
      </c>
      <c r="O53" s="13">
        <f t="shared" si="3"/>
        <v>4.2934637363737736E-3</v>
      </c>
    </row>
    <row r="54" spans="1:15" x14ac:dyDescent="0.25">
      <c r="A54" s="18">
        <f>Data!A54</f>
        <v>41030</v>
      </c>
      <c r="B54" s="27">
        <f>Data!B54</f>
        <v>2012</v>
      </c>
      <c r="C54" s="5">
        <f>Data!G54</f>
        <v>1517285</v>
      </c>
      <c r="D54" s="23">
        <f>Data!S54</f>
        <v>219.1</v>
      </c>
      <c r="E54" s="23">
        <f>Data!T54</f>
        <v>10.199999999999999</v>
      </c>
      <c r="F54" s="23">
        <f>Data!X54</f>
        <v>22</v>
      </c>
      <c r="G54" s="23">
        <f>Data!AB54</f>
        <v>1</v>
      </c>
      <c r="I54" s="23">
        <f>'GS&lt;50 OLS Model'!$B$5</f>
        <v>541126.73317407805</v>
      </c>
      <c r="J54" s="23">
        <f>'GS&lt;50 OLS Model'!$B$6*D54</f>
        <v>162928.46373700327</v>
      </c>
      <c r="K54" s="23">
        <f>'GS&lt;50 OLS Model'!$B$7*E54</f>
        <v>31803.751993127604</v>
      </c>
      <c r="L54" s="23">
        <f>'GS&lt;50 OLS Model'!$B$8*F54</f>
        <v>850302.91673889989</v>
      </c>
      <c r="M54" s="23">
        <f>'GS&lt;50 OLS Model'!$B$9*G54</f>
        <v>-121295.386574848</v>
      </c>
      <c r="N54" s="23">
        <f t="shared" si="2"/>
        <v>1464866.4790682606</v>
      </c>
      <c r="O54" s="13">
        <f t="shared" si="3"/>
        <v>3.4547577371251519E-2</v>
      </c>
    </row>
    <row r="55" spans="1:15" x14ac:dyDescent="0.25">
      <c r="A55" s="18">
        <f>Data!A55</f>
        <v>41061</v>
      </c>
      <c r="B55" s="27">
        <f>Data!B55</f>
        <v>2012</v>
      </c>
      <c r="C55" s="5">
        <f>Data!G55</f>
        <v>1619660</v>
      </c>
      <c r="D55" s="23">
        <f>Data!S55</f>
        <v>59.6</v>
      </c>
      <c r="E55" s="23">
        <f>Data!T55</f>
        <v>37.700000000000003</v>
      </c>
      <c r="F55" s="23">
        <f>Data!X55</f>
        <v>21</v>
      </c>
      <c r="G55" s="23">
        <f>Data!AB55</f>
        <v>0</v>
      </c>
      <c r="I55" s="23">
        <f>'GS&lt;50 OLS Model'!$B$5</f>
        <v>541126.73317407805</v>
      </c>
      <c r="J55" s="23">
        <f>'GS&lt;50 OLS Model'!$B$6*D55</f>
        <v>44320.111541421247</v>
      </c>
      <c r="K55" s="23">
        <f>'GS&lt;50 OLS Model'!$B$7*E55</f>
        <v>117549.16177852068</v>
      </c>
      <c r="L55" s="23">
        <f>'GS&lt;50 OLS Model'!$B$8*F55</f>
        <v>811652.78415985894</v>
      </c>
      <c r="M55" s="23">
        <f>'GS&lt;50 OLS Model'!$B$9*G55</f>
        <v>0</v>
      </c>
      <c r="N55" s="23">
        <f t="shared" si="2"/>
        <v>1514648.7906538788</v>
      </c>
      <c r="O55" s="13">
        <f t="shared" si="3"/>
        <v>6.4835341581641323E-2</v>
      </c>
    </row>
    <row r="56" spans="1:15" x14ac:dyDescent="0.25">
      <c r="A56" s="18">
        <f>Data!A56</f>
        <v>41091</v>
      </c>
      <c r="B56" s="27">
        <f>Data!B56</f>
        <v>2012</v>
      </c>
      <c r="C56" s="5">
        <f>Data!G56</f>
        <v>1658456</v>
      </c>
      <c r="D56" s="23">
        <f>Data!S56</f>
        <v>43.3</v>
      </c>
      <c r="E56" s="23">
        <f>Data!T56</f>
        <v>41.1</v>
      </c>
      <c r="F56" s="23">
        <f>Data!X56</f>
        <v>21</v>
      </c>
      <c r="G56" s="23">
        <f>Data!AB56</f>
        <v>0</v>
      </c>
      <c r="I56" s="23">
        <f>'GS&lt;50 OLS Model'!$B$5</f>
        <v>541126.73317407805</v>
      </c>
      <c r="J56" s="23">
        <f>'GS&lt;50 OLS Model'!$B$6*D56</f>
        <v>32199.007210462078</v>
      </c>
      <c r="K56" s="23">
        <f>'GS&lt;50 OLS Model'!$B$7*E56</f>
        <v>128150.41244289653</v>
      </c>
      <c r="L56" s="23">
        <f>'GS&lt;50 OLS Model'!$B$8*F56</f>
        <v>811652.78415985894</v>
      </c>
      <c r="M56" s="23">
        <f>'GS&lt;50 OLS Model'!$B$9*G56</f>
        <v>0</v>
      </c>
      <c r="N56" s="23">
        <f t="shared" si="2"/>
        <v>1513128.9369872957</v>
      </c>
      <c r="O56" s="13">
        <f t="shared" si="3"/>
        <v>8.7627928032280783E-2</v>
      </c>
    </row>
    <row r="57" spans="1:15" x14ac:dyDescent="0.25">
      <c r="A57" s="18">
        <f>Data!A57</f>
        <v>41122</v>
      </c>
      <c r="B57" s="27">
        <f>Data!B57</f>
        <v>2012</v>
      </c>
      <c r="C57" s="5">
        <f>Data!G57</f>
        <v>1610171</v>
      </c>
      <c r="D57" s="23">
        <f>Data!S57</f>
        <v>83</v>
      </c>
      <c r="E57" s="23">
        <f>Data!T57</f>
        <v>20.2</v>
      </c>
      <c r="F57" s="23">
        <f>Data!X57</f>
        <v>22</v>
      </c>
      <c r="G57" s="23">
        <f>Data!AB57</f>
        <v>0</v>
      </c>
      <c r="I57" s="23">
        <f>'GS&lt;50 OLS Model'!$B$5</f>
        <v>541126.73317407805</v>
      </c>
      <c r="J57" s="23">
        <f>'GS&lt;50 OLS Model'!$B$6*D57</f>
        <v>61720.960703657103</v>
      </c>
      <c r="K57" s="23">
        <f>'GS&lt;50 OLS Model'!$B$7*E57</f>
        <v>62983.901005997803</v>
      </c>
      <c r="L57" s="23">
        <f>'GS&lt;50 OLS Model'!$B$8*F57</f>
        <v>850302.91673889989</v>
      </c>
      <c r="M57" s="23">
        <f>'GS&lt;50 OLS Model'!$B$9*G57</f>
        <v>0</v>
      </c>
      <c r="N57" s="23">
        <f t="shared" si="2"/>
        <v>1516134.5116226329</v>
      </c>
      <c r="O57" s="13">
        <f t="shared" si="3"/>
        <v>5.8401553858172299E-2</v>
      </c>
    </row>
    <row r="58" spans="1:15" x14ac:dyDescent="0.25">
      <c r="A58" s="18">
        <f>Data!A58</f>
        <v>41153</v>
      </c>
      <c r="B58" s="27">
        <f>Data!B58</f>
        <v>2012</v>
      </c>
      <c r="C58" s="5">
        <f>Data!G58</f>
        <v>1454479</v>
      </c>
      <c r="D58" s="23">
        <f>Data!S58</f>
        <v>222.2</v>
      </c>
      <c r="E58" s="23">
        <f>Data!T58</f>
        <v>9.4</v>
      </c>
      <c r="F58" s="23">
        <f>Data!X58</f>
        <v>19</v>
      </c>
      <c r="G58" s="23">
        <f>Data!AB58</f>
        <v>1</v>
      </c>
      <c r="I58" s="23">
        <f>'GS&lt;50 OLS Model'!$B$5</f>
        <v>541126.73317407805</v>
      </c>
      <c r="J58" s="23">
        <f>'GS&lt;50 OLS Model'!$B$6*D58</f>
        <v>165233.70443798322</v>
      </c>
      <c r="K58" s="23">
        <f>'GS&lt;50 OLS Model'!$B$7*E58</f>
        <v>29309.340072097992</v>
      </c>
      <c r="L58" s="23">
        <f>'GS&lt;50 OLS Model'!$B$8*F58</f>
        <v>734352.51900177717</v>
      </c>
      <c r="M58" s="23">
        <f>'GS&lt;50 OLS Model'!$B$9*G58</f>
        <v>-121295.386574848</v>
      </c>
      <c r="N58" s="23">
        <f t="shared" si="2"/>
        <v>1348726.9101110883</v>
      </c>
      <c r="O58" s="13">
        <f t="shared" si="3"/>
        <v>7.2707883640060589E-2</v>
      </c>
    </row>
    <row r="59" spans="1:15" x14ac:dyDescent="0.25">
      <c r="A59" s="18">
        <f>Data!A59</f>
        <v>41183</v>
      </c>
      <c r="B59" s="27">
        <f>Data!B59</f>
        <v>2012</v>
      </c>
      <c r="C59" s="5">
        <f>Data!G59</f>
        <v>1641184</v>
      </c>
      <c r="D59" s="23">
        <f>Data!S59</f>
        <v>399.2</v>
      </c>
      <c r="E59" s="23">
        <f>Data!T59</f>
        <v>0</v>
      </c>
      <c r="F59" s="23">
        <f>Data!X59</f>
        <v>22</v>
      </c>
      <c r="G59" s="23">
        <f>Data!AB59</f>
        <v>1</v>
      </c>
      <c r="I59" s="23">
        <f>'GS&lt;50 OLS Model'!$B$5</f>
        <v>541126.73317407805</v>
      </c>
      <c r="J59" s="23">
        <f>'GS&lt;50 OLS Model'!$B$6*D59</f>
        <v>296855.51220361341</v>
      </c>
      <c r="K59" s="23">
        <f>'GS&lt;50 OLS Model'!$B$7*E59</f>
        <v>0</v>
      </c>
      <c r="L59" s="23">
        <f>'GS&lt;50 OLS Model'!$B$8*F59</f>
        <v>850302.91673889989</v>
      </c>
      <c r="M59" s="23">
        <f>'GS&lt;50 OLS Model'!$B$9*G59</f>
        <v>-121295.386574848</v>
      </c>
      <c r="N59" s="23">
        <f t="shared" si="2"/>
        <v>1566989.7755417433</v>
      </c>
      <c r="O59" s="13">
        <f t="shared" si="3"/>
        <v>4.5207742982052428E-2</v>
      </c>
    </row>
    <row r="60" spans="1:15" x14ac:dyDescent="0.25">
      <c r="A60" s="18">
        <f>Data!A60</f>
        <v>41214</v>
      </c>
      <c r="B60" s="27">
        <f>Data!B60</f>
        <v>2012</v>
      </c>
      <c r="C60" s="5">
        <f>Data!G60</f>
        <v>1855255</v>
      </c>
      <c r="D60" s="23">
        <f>Data!S60</f>
        <v>625.4</v>
      </c>
      <c r="E60" s="23">
        <f>Data!T60</f>
        <v>0</v>
      </c>
      <c r="F60" s="23">
        <f>Data!X60</f>
        <v>22</v>
      </c>
      <c r="G60" s="23">
        <f>Data!AB60</f>
        <v>1</v>
      </c>
      <c r="I60" s="23">
        <f>'GS&lt;50 OLS Model'!$B$5</f>
        <v>541126.73317407805</v>
      </c>
      <c r="J60" s="23">
        <f>'GS&lt;50 OLS Model'!$B$6*D60</f>
        <v>465063.72077189339</v>
      </c>
      <c r="K60" s="23">
        <f>'GS&lt;50 OLS Model'!$B$7*E60</f>
        <v>0</v>
      </c>
      <c r="L60" s="23">
        <f>'GS&lt;50 OLS Model'!$B$8*F60</f>
        <v>850302.91673889989</v>
      </c>
      <c r="M60" s="23">
        <f>'GS&lt;50 OLS Model'!$B$9*G60</f>
        <v>-121295.386574848</v>
      </c>
      <c r="N60" s="23">
        <f t="shared" si="2"/>
        <v>1735197.9841100234</v>
      </c>
      <c r="O60" s="13">
        <f t="shared" si="3"/>
        <v>6.47118675815328E-2</v>
      </c>
    </row>
    <row r="61" spans="1:15" x14ac:dyDescent="0.25">
      <c r="A61" s="18">
        <f>Data!A61</f>
        <v>41244</v>
      </c>
      <c r="B61" s="27">
        <f>Data!B61</f>
        <v>2012</v>
      </c>
      <c r="C61" s="5">
        <f>Data!G61</f>
        <v>1846199</v>
      </c>
      <c r="D61" s="23">
        <f>Data!S61</f>
        <v>879.8</v>
      </c>
      <c r="E61" s="23">
        <f>Data!T61</f>
        <v>0</v>
      </c>
      <c r="F61" s="23">
        <f>Data!X61</f>
        <v>19</v>
      </c>
      <c r="G61" s="23">
        <f>Data!AB61</f>
        <v>0</v>
      </c>
      <c r="I61" s="23">
        <f>'GS&lt;50 OLS Model'!$B$5</f>
        <v>541126.73317407805</v>
      </c>
      <c r="J61" s="23">
        <f>'GS&lt;50 OLS Model'!$B$6*D61</f>
        <v>654242.18345876527</v>
      </c>
      <c r="K61" s="23">
        <f>'GS&lt;50 OLS Model'!$B$7*E61</f>
        <v>0</v>
      </c>
      <c r="L61" s="23">
        <f>'GS&lt;50 OLS Model'!$B$8*F61</f>
        <v>734352.51900177717</v>
      </c>
      <c r="M61" s="23">
        <f>'GS&lt;50 OLS Model'!$B$9*G61</f>
        <v>0</v>
      </c>
      <c r="N61" s="23">
        <f t="shared" si="2"/>
        <v>1929721.4356346205</v>
      </c>
      <c r="O61" s="13">
        <f t="shared" si="3"/>
        <v>4.524021280188132E-2</v>
      </c>
    </row>
    <row r="62" spans="1:15" x14ac:dyDescent="0.25">
      <c r="A62" s="18">
        <f>Data!A62</f>
        <v>41275</v>
      </c>
      <c r="B62" s="27">
        <f>Data!B62</f>
        <v>2013</v>
      </c>
      <c r="C62" s="5">
        <f>Data!G62</f>
        <v>2163751</v>
      </c>
      <c r="D62" s="23">
        <f>Data!S62</f>
        <v>1038.9000000000001</v>
      </c>
      <c r="E62" s="23">
        <f>Data!T62</f>
        <v>0</v>
      </c>
      <c r="F62" s="23">
        <f>Data!X62</f>
        <v>22</v>
      </c>
      <c r="G62" s="23">
        <f>Data!AB62</f>
        <v>0</v>
      </c>
      <c r="I62" s="23">
        <f>'GS&lt;50 OLS Model'!$B$5</f>
        <v>541126.73317407805</v>
      </c>
      <c r="J62" s="23">
        <f>'GS&lt;50 OLS Model'!$B$6*D62</f>
        <v>772553.08524131775</v>
      </c>
      <c r="K62" s="23">
        <f>'GS&lt;50 OLS Model'!$B$7*E62</f>
        <v>0</v>
      </c>
      <c r="L62" s="23">
        <f>'GS&lt;50 OLS Model'!$B$8*F62</f>
        <v>850302.91673889989</v>
      </c>
      <c r="M62" s="23">
        <f>'GS&lt;50 OLS Model'!$B$9*G62</f>
        <v>0</v>
      </c>
      <c r="N62" s="23">
        <f t="shared" si="2"/>
        <v>2163982.7351542958</v>
      </c>
      <c r="O62" s="13">
        <f t="shared" si="3"/>
        <v>1.0709880864101546E-4</v>
      </c>
    </row>
    <row r="63" spans="1:15" x14ac:dyDescent="0.25">
      <c r="A63" s="18">
        <f>Data!A63</f>
        <v>41306</v>
      </c>
      <c r="B63" s="27">
        <f>Data!B63</f>
        <v>2013</v>
      </c>
      <c r="C63" s="5">
        <f>Data!G63</f>
        <v>1950486</v>
      </c>
      <c r="D63" s="23">
        <f>Data!S63</f>
        <v>930.1</v>
      </c>
      <c r="E63" s="23">
        <f>Data!T63</f>
        <v>0</v>
      </c>
      <c r="F63" s="23">
        <f>Data!X63</f>
        <v>19</v>
      </c>
      <c r="G63" s="23">
        <f>Data!AB63</f>
        <v>0</v>
      </c>
      <c r="I63" s="23">
        <f>'GS&lt;50 OLS Model'!$B$5</f>
        <v>541126.73317407805</v>
      </c>
      <c r="J63" s="23">
        <f>'GS&lt;50 OLS Model'!$B$6*D63</f>
        <v>691646.57289724669</v>
      </c>
      <c r="K63" s="23">
        <f>'GS&lt;50 OLS Model'!$B$7*E63</f>
        <v>0</v>
      </c>
      <c r="L63" s="23">
        <f>'GS&lt;50 OLS Model'!$B$8*F63</f>
        <v>734352.51900177717</v>
      </c>
      <c r="M63" s="23">
        <f>'GS&lt;50 OLS Model'!$B$9*G63</f>
        <v>0</v>
      </c>
      <c r="N63" s="23">
        <f t="shared" si="2"/>
        <v>1967125.825073102</v>
      </c>
      <c r="O63" s="13">
        <f t="shared" si="3"/>
        <v>8.5311174102772457E-3</v>
      </c>
    </row>
    <row r="64" spans="1:15" x14ac:dyDescent="0.25">
      <c r="A64" s="18">
        <f>Data!A64</f>
        <v>41334</v>
      </c>
      <c r="B64" s="27">
        <f>Data!B64</f>
        <v>2013</v>
      </c>
      <c r="C64" s="5">
        <f>Data!G64</f>
        <v>1899673</v>
      </c>
      <c r="D64" s="23">
        <f>Data!S64</f>
        <v>778.30000000000018</v>
      </c>
      <c r="E64" s="23">
        <f>Data!T64</f>
        <v>0</v>
      </c>
      <c r="F64" s="23">
        <f>Data!X64</f>
        <v>19</v>
      </c>
      <c r="G64" s="23">
        <f>Data!AB64</f>
        <v>1</v>
      </c>
      <c r="I64" s="23">
        <f>'GS&lt;50 OLS Model'!$B$5</f>
        <v>541126.73317407805</v>
      </c>
      <c r="J64" s="23">
        <f>'GS&lt;50 OLS Model'!$B$6*D64</f>
        <v>578764.14115248597</v>
      </c>
      <c r="K64" s="23">
        <f>'GS&lt;50 OLS Model'!$B$7*E64</f>
        <v>0</v>
      </c>
      <c r="L64" s="23">
        <f>'GS&lt;50 OLS Model'!$B$8*F64</f>
        <v>734352.51900177717</v>
      </c>
      <c r="M64" s="23">
        <f>'GS&lt;50 OLS Model'!$B$9*G64</f>
        <v>-121295.386574848</v>
      </c>
      <c r="N64" s="23">
        <f t="shared" si="2"/>
        <v>1732948.0067534931</v>
      </c>
      <c r="O64" s="13">
        <f t="shared" si="3"/>
        <v>8.7765101281382055E-2</v>
      </c>
    </row>
    <row r="65" spans="1:15" x14ac:dyDescent="0.25">
      <c r="A65" s="18">
        <f>Data!A65</f>
        <v>41365</v>
      </c>
      <c r="B65" s="27">
        <f>Data!B65</f>
        <v>2013</v>
      </c>
      <c r="C65" s="5">
        <f>Data!G65</f>
        <v>1618895</v>
      </c>
      <c r="D65" s="23">
        <f>Data!S65</f>
        <v>588.80000000000007</v>
      </c>
      <c r="E65" s="23">
        <f>Data!T65</f>
        <v>0</v>
      </c>
      <c r="F65" s="23">
        <f>Data!X65</f>
        <v>22</v>
      </c>
      <c r="G65" s="23">
        <f>Data!AB65</f>
        <v>1</v>
      </c>
      <c r="I65" s="23">
        <f>'GS&lt;50 OLS Model'!$B$5</f>
        <v>541126.73317407805</v>
      </c>
      <c r="J65" s="23">
        <f>'GS&lt;50 OLS Model'!$B$6*D65</f>
        <v>437847.0079796784</v>
      </c>
      <c r="K65" s="23">
        <f>'GS&lt;50 OLS Model'!$B$7*E65</f>
        <v>0</v>
      </c>
      <c r="L65" s="23">
        <f>'GS&lt;50 OLS Model'!$B$8*F65</f>
        <v>850302.91673889989</v>
      </c>
      <c r="M65" s="23">
        <f>'GS&lt;50 OLS Model'!$B$9*G65</f>
        <v>-121295.386574848</v>
      </c>
      <c r="N65" s="23">
        <f t="shared" si="2"/>
        <v>1707981.2713178082</v>
      </c>
      <c r="O65" s="13">
        <f t="shared" si="3"/>
        <v>5.5029060759226624E-2</v>
      </c>
    </row>
    <row r="66" spans="1:15" x14ac:dyDescent="0.25">
      <c r="A66" s="18">
        <f>Data!A66</f>
        <v>41395</v>
      </c>
      <c r="B66" s="27">
        <f>Data!B66</f>
        <v>2013</v>
      </c>
      <c r="C66" s="5">
        <f>Data!G66</f>
        <v>1543767</v>
      </c>
      <c r="D66" s="23">
        <f>Data!S66</f>
        <v>277</v>
      </c>
      <c r="E66" s="23">
        <f>Data!T66</f>
        <v>1.7</v>
      </c>
      <c r="F66" s="23">
        <f>Data!X66</f>
        <v>22</v>
      </c>
      <c r="G66" s="23">
        <f>Data!AB66</f>
        <v>1</v>
      </c>
      <c r="I66" s="23">
        <f>'GS&lt;50 OLS Model'!$B$5</f>
        <v>541126.73317407805</v>
      </c>
      <c r="J66" s="23">
        <f>'GS&lt;50 OLS Model'!$B$6*D66</f>
        <v>205984.41102304842</v>
      </c>
      <c r="K66" s="23">
        <f>'GS&lt;50 OLS Model'!$B$7*E66</f>
        <v>5300.625332187934</v>
      </c>
      <c r="L66" s="23">
        <f>'GS&lt;50 OLS Model'!$B$8*F66</f>
        <v>850302.91673889989</v>
      </c>
      <c r="M66" s="23">
        <f>'GS&lt;50 OLS Model'!$B$9*G66</f>
        <v>-121295.386574848</v>
      </c>
      <c r="N66" s="23">
        <f t="shared" ref="N66:N97" si="4">SUM(I66:M66)</f>
        <v>1481419.2996933663</v>
      </c>
      <c r="O66" s="13">
        <f t="shared" ref="O66:O97" si="5">ABS(N66-C66)/C66</f>
        <v>4.0386729543145899E-2</v>
      </c>
    </row>
    <row r="67" spans="1:15" x14ac:dyDescent="0.25">
      <c r="A67" s="18">
        <f>Data!A67</f>
        <v>41426</v>
      </c>
      <c r="B67" s="27">
        <f>Data!B67</f>
        <v>2013</v>
      </c>
      <c r="C67" s="5">
        <f>Data!G67</f>
        <v>1433535</v>
      </c>
      <c r="D67" s="23">
        <f>Data!S67</f>
        <v>133.00000000000003</v>
      </c>
      <c r="E67" s="23">
        <f>Data!T67</f>
        <v>11.6</v>
      </c>
      <c r="F67" s="23">
        <f>Data!X67</f>
        <v>20</v>
      </c>
      <c r="G67" s="23">
        <f>Data!AB67</f>
        <v>0</v>
      </c>
      <c r="I67" s="23">
        <f>'GS&lt;50 OLS Model'!$B$5</f>
        <v>541126.73317407805</v>
      </c>
      <c r="J67" s="23">
        <f>'GS&lt;50 OLS Model'!$B$6*D67</f>
        <v>98902.262332366226</v>
      </c>
      <c r="K67" s="23">
        <f>'GS&lt;50 OLS Model'!$B$7*E67</f>
        <v>36168.97285492943</v>
      </c>
      <c r="L67" s="23">
        <f>'GS&lt;50 OLS Model'!$B$8*F67</f>
        <v>773002.651580818</v>
      </c>
      <c r="M67" s="23">
        <f>'GS&lt;50 OLS Model'!$B$9*G67</f>
        <v>0</v>
      </c>
      <c r="N67" s="23">
        <f t="shared" si="4"/>
        <v>1449200.6199421915</v>
      </c>
      <c r="O67" s="13">
        <f t="shared" si="5"/>
        <v>1.0927964746024005E-2</v>
      </c>
    </row>
    <row r="68" spans="1:15" x14ac:dyDescent="0.25">
      <c r="A68" s="18">
        <f>Data!A68</f>
        <v>41456</v>
      </c>
      <c r="B68" s="27">
        <f>Data!B68</f>
        <v>2013</v>
      </c>
      <c r="C68" s="5">
        <f>Data!G68</f>
        <v>1525323</v>
      </c>
      <c r="D68" s="23">
        <f>Data!S68</f>
        <v>70.300000000000011</v>
      </c>
      <c r="E68" s="23">
        <f>Data!T68</f>
        <v>44.20000000000001</v>
      </c>
      <c r="F68" s="23">
        <f>Data!X68</f>
        <v>22</v>
      </c>
      <c r="G68" s="23">
        <f>Data!AB68</f>
        <v>0</v>
      </c>
      <c r="I68" s="23">
        <f>'GS&lt;50 OLS Model'!$B$5</f>
        <v>541126.73317407805</v>
      </c>
      <c r="J68" s="23">
        <f>'GS&lt;50 OLS Model'!$B$6*D68</f>
        <v>52276.910089965</v>
      </c>
      <c r="K68" s="23">
        <f>'GS&lt;50 OLS Model'!$B$7*E68</f>
        <v>137816.25863688631</v>
      </c>
      <c r="L68" s="23">
        <f>'GS&lt;50 OLS Model'!$B$8*F68</f>
        <v>850302.91673889989</v>
      </c>
      <c r="M68" s="23">
        <f>'GS&lt;50 OLS Model'!$B$9*G68</f>
        <v>0</v>
      </c>
      <c r="N68" s="23">
        <f t="shared" si="4"/>
        <v>1581522.8186398293</v>
      </c>
      <c r="O68" s="13">
        <f t="shared" si="5"/>
        <v>3.6844536298101638E-2</v>
      </c>
    </row>
    <row r="69" spans="1:15" x14ac:dyDescent="0.25">
      <c r="A69" s="18">
        <f>Data!A69</f>
        <v>41487</v>
      </c>
      <c r="B69" s="27">
        <f>Data!B69</f>
        <v>2013</v>
      </c>
      <c r="C69" s="5">
        <f>Data!G69</f>
        <v>1475606</v>
      </c>
      <c r="D69" s="23">
        <f>Data!S69</f>
        <v>72.600000000000009</v>
      </c>
      <c r="E69" s="23">
        <f>Data!T69</f>
        <v>27.2</v>
      </c>
      <c r="F69" s="23">
        <f>Data!X69</f>
        <v>21</v>
      </c>
      <c r="G69" s="23">
        <f>Data!AB69</f>
        <v>0</v>
      </c>
      <c r="I69" s="23">
        <f>'GS&lt;50 OLS Model'!$B$5</f>
        <v>541126.73317407805</v>
      </c>
      <c r="J69" s="23">
        <f>'GS&lt;50 OLS Model'!$B$6*D69</f>
        <v>53987.249964885617</v>
      </c>
      <c r="K69" s="23">
        <f>'GS&lt;50 OLS Model'!$B$7*E69</f>
        <v>84810.005315006943</v>
      </c>
      <c r="L69" s="23">
        <f>'GS&lt;50 OLS Model'!$B$8*F69</f>
        <v>811652.78415985894</v>
      </c>
      <c r="M69" s="23">
        <f>'GS&lt;50 OLS Model'!$B$9*G69</f>
        <v>0</v>
      </c>
      <c r="N69" s="23">
        <f t="shared" si="4"/>
        <v>1491576.7726138295</v>
      </c>
      <c r="O69" s="13">
        <f t="shared" si="5"/>
        <v>1.0823195767589361E-2</v>
      </c>
    </row>
    <row r="70" spans="1:15" x14ac:dyDescent="0.25">
      <c r="A70" s="18">
        <f>Data!A70</f>
        <v>41518</v>
      </c>
      <c r="B70" s="27">
        <f>Data!B70</f>
        <v>2013</v>
      </c>
      <c r="C70" s="5">
        <f>Data!G70</f>
        <v>1337007</v>
      </c>
      <c r="D70" s="23">
        <f>Data!S70</f>
        <v>198.5</v>
      </c>
      <c r="E70" s="23">
        <f>Data!T70</f>
        <v>0</v>
      </c>
      <c r="F70" s="23">
        <f>Data!X70</f>
        <v>20</v>
      </c>
      <c r="G70" s="23">
        <f>Data!AB70</f>
        <v>1</v>
      </c>
      <c r="I70" s="23">
        <f>'GS&lt;50 OLS Model'!$B$5</f>
        <v>541126.73317407805</v>
      </c>
      <c r="J70" s="23">
        <f>'GS&lt;50 OLS Model'!$B$6*D70</f>
        <v>147609.76746597514</v>
      </c>
      <c r="K70" s="23">
        <f>'GS&lt;50 OLS Model'!$B$7*E70</f>
        <v>0</v>
      </c>
      <c r="L70" s="23">
        <f>'GS&lt;50 OLS Model'!$B$8*F70</f>
        <v>773002.651580818</v>
      </c>
      <c r="M70" s="23">
        <f>'GS&lt;50 OLS Model'!$B$9*G70</f>
        <v>-121295.386574848</v>
      </c>
      <c r="N70" s="23">
        <f t="shared" si="4"/>
        <v>1340443.7656460232</v>
      </c>
      <c r="O70" s="13">
        <f t="shared" si="5"/>
        <v>2.5704918867464495E-3</v>
      </c>
    </row>
    <row r="71" spans="1:15" x14ac:dyDescent="0.25">
      <c r="A71" s="18">
        <f>Data!A71</f>
        <v>41548</v>
      </c>
      <c r="B71" s="27">
        <f>Data!B71</f>
        <v>2013</v>
      </c>
      <c r="C71" s="5">
        <f>Data!G71</f>
        <v>1521325</v>
      </c>
      <c r="D71" s="23">
        <f>Data!S71</f>
        <v>387.8</v>
      </c>
      <c r="E71" s="23">
        <f>Data!T71</f>
        <v>0</v>
      </c>
      <c r="F71" s="23">
        <f>Data!X71</f>
        <v>22</v>
      </c>
      <c r="G71" s="23">
        <f>Data!AB71</f>
        <v>1</v>
      </c>
      <c r="I71" s="23">
        <f>'GS&lt;50 OLS Model'!$B$5</f>
        <v>541126.73317407805</v>
      </c>
      <c r="J71" s="23">
        <f>'GS&lt;50 OLS Model'!$B$6*D71</f>
        <v>288378.17543226777</v>
      </c>
      <c r="K71" s="23">
        <f>'GS&lt;50 OLS Model'!$B$7*E71</f>
        <v>0</v>
      </c>
      <c r="L71" s="23">
        <f>'GS&lt;50 OLS Model'!$B$8*F71</f>
        <v>850302.91673889989</v>
      </c>
      <c r="M71" s="23">
        <f>'GS&lt;50 OLS Model'!$B$9*G71</f>
        <v>-121295.386574848</v>
      </c>
      <c r="N71" s="23">
        <f t="shared" si="4"/>
        <v>1558512.4387703976</v>
      </c>
      <c r="O71" s="13">
        <f t="shared" si="5"/>
        <v>2.4444112053898782E-2</v>
      </c>
    </row>
    <row r="72" spans="1:15" x14ac:dyDescent="0.25">
      <c r="A72" s="18">
        <f>Data!A72</f>
        <v>41579</v>
      </c>
      <c r="B72" s="27">
        <f>Data!B72</f>
        <v>2013</v>
      </c>
      <c r="C72" s="5">
        <f>Data!G72</f>
        <v>1758585</v>
      </c>
      <c r="D72" s="23">
        <f>Data!S72</f>
        <v>675.39999999999986</v>
      </c>
      <c r="E72" s="23">
        <f>Data!T72</f>
        <v>0</v>
      </c>
      <c r="F72" s="23">
        <f>Data!X72</f>
        <v>21</v>
      </c>
      <c r="G72" s="23">
        <f>Data!AB72</f>
        <v>1</v>
      </c>
      <c r="I72" s="23">
        <f>'GS&lt;50 OLS Model'!$B$5</f>
        <v>541126.73317407805</v>
      </c>
      <c r="J72" s="23">
        <f>'GS&lt;50 OLS Model'!$B$6*D72</f>
        <v>502245.02240060241</v>
      </c>
      <c r="K72" s="23">
        <f>'GS&lt;50 OLS Model'!$B$7*E72</f>
        <v>0</v>
      </c>
      <c r="L72" s="23">
        <f>'GS&lt;50 OLS Model'!$B$8*F72</f>
        <v>811652.78415985894</v>
      </c>
      <c r="M72" s="23">
        <f>'GS&lt;50 OLS Model'!$B$9*G72</f>
        <v>-121295.386574848</v>
      </c>
      <c r="N72" s="23">
        <f t="shared" si="4"/>
        <v>1733729.1531596913</v>
      </c>
      <c r="O72" s="13">
        <f t="shared" si="5"/>
        <v>1.4134003667897058E-2</v>
      </c>
    </row>
    <row r="73" spans="1:15" x14ac:dyDescent="0.25">
      <c r="A73" s="18">
        <f>Data!A73</f>
        <v>41609</v>
      </c>
      <c r="B73" s="27">
        <f>Data!B73</f>
        <v>2013</v>
      </c>
      <c r="C73" s="5">
        <f>Data!G73</f>
        <v>2178337</v>
      </c>
      <c r="D73" s="23">
        <f>Data!S73</f>
        <v>1126.7</v>
      </c>
      <c r="E73" s="23">
        <f>Data!T73</f>
        <v>0</v>
      </c>
      <c r="F73" s="23">
        <f>Data!X73</f>
        <v>20</v>
      </c>
      <c r="G73" s="23">
        <f>Data!AB73</f>
        <v>0</v>
      </c>
      <c r="I73" s="23">
        <f>'GS&lt;50 OLS Model'!$B$5</f>
        <v>541126.73317407805</v>
      </c>
      <c r="J73" s="23">
        <f>'GS&lt;50 OLS Model'!$B$6*D73</f>
        <v>837843.45090133091</v>
      </c>
      <c r="K73" s="23">
        <f>'GS&lt;50 OLS Model'!$B$7*E73</f>
        <v>0</v>
      </c>
      <c r="L73" s="23">
        <f>'GS&lt;50 OLS Model'!$B$8*F73</f>
        <v>773002.651580818</v>
      </c>
      <c r="M73" s="23">
        <f>'GS&lt;50 OLS Model'!$B$9*G73</f>
        <v>0</v>
      </c>
      <c r="N73" s="23">
        <f t="shared" si="4"/>
        <v>2151972.8356562271</v>
      </c>
      <c r="O73" s="13">
        <f t="shared" si="5"/>
        <v>1.2102885983102211E-2</v>
      </c>
    </row>
    <row r="74" spans="1:15" x14ac:dyDescent="0.25">
      <c r="A74" s="18">
        <f>Data!A74</f>
        <v>41640</v>
      </c>
      <c r="B74" s="27">
        <f>Data!B74</f>
        <v>2014</v>
      </c>
      <c r="C74" s="5">
        <f>Data!G74</f>
        <v>2212638</v>
      </c>
      <c r="D74" s="23">
        <f>Data!S74</f>
        <v>1153.5999999999999</v>
      </c>
      <c r="E74" s="23">
        <f>Data!T74</f>
        <v>0</v>
      </c>
      <c r="F74" s="23">
        <f>Data!X74</f>
        <v>22</v>
      </c>
      <c r="G74" s="23">
        <f>Data!AB74</f>
        <v>0</v>
      </c>
      <c r="I74" s="23">
        <f>'GS&lt;50 OLS Model'!$B$5</f>
        <v>541126.73317407805</v>
      </c>
      <c r="J74" s="23">
        <f>'GS&lt;50 OLS Model'!$B$6*D74</f>
        <v>857846.99117757624</v>
      </c>
      <c r="K74" s="23">
        <f>'GS&lt;50 OLS Model'!$B$7*E74</f>
        <v>0</v>
      </c>
      <c r="L74" s="23">
        <f>'GS&lt;50 OLS Model'!$B$8*F74</f>
        <v>850302.91673889989</v>
      </c>
      <c r="M74" s="23">
        <f>'GS&lt;50 OLS Model'!$B$9*G74</f>
        <v>0</v>
      </c>
      <c r="N74" s="23">
        <f t="shared" si="4"/>
        <v>2249276.6410905542</v>
      </c>
      <c r="O74" s="13">
        <f t="shared" si="5"/>
        <v>1.6558804960664232E-2</v>
      </c>
    </row>
    <row r="75" spans="1:15" x14ac:dyDescent="0.25">
      <c r="A75" s="18">
        <f>Data!A75</f>
        <v>41671</v>
      </c>
      <c r="B75" s="27">
        <f>Data!B75</f>
        <v>2014</v>
      </c>
      <c r="C75" s="5">
        <f>Data!G75</f>
        <v>1904100</v>
      </c>
      <c r="D75" s="23">
        <f>Data!S75</f>
        <v>962.40000000000009</v>
      </c>
      <c r="E75" s="23">
        <f>Data!T75</f>
        <v>0</v>
      </c>
      <c r="F75" s="23">
        <f>Data!X75</f>
        <v>19</v>
      </c>
      <c r="G75" s="23">
        <f>Data!AB75</f>
        <v>0</v>
      </c>
      <c r="I75" s="23">
        <f>'GS&lt;50 OLS Model'!$B$5</f>
        <v>541126.73317407805</v>
      </c>
      <c r="J75" s="23">
        <f>'GS&lt;50 OLS Model'!$B$6*D75</f>
        <v>715665.69374939275</v>
      </c>
      <c r="K75" s="23">
        <f>'GS&lt;50 OLS Model'!$B$7*E75</f>
        <v>0</v>
      </c>
      <c r="L75" s="23">
        <f>'GS&lt;50 OLS Model'!$B$8*F75</f>
        <v>734352.51900177717</v>
      </c>
      <c r="M75" s="23">
        <f>'GS&lt;50 OLS Model'!$B$9*G75</f>
        <v>0</v>
      </c>
      <c r="N75" s="23">
        <f t="shared" si="4"/>
        <v>1991144.9459252479</v>
      </c>
      <c r="O75" s="13">
        <f t="shared" si="5"/>
        <v>4.5714482393386824E-2</v>
      </c>
    </row>
    <row r="76" spans="1:15" x14ac:dyDescent="0.25">
      <c r="A76" s="18">
        <f>Data!A76</f>
        <v>41699</v>
      </c>
      <c r="B76" s="27">
        <f>Data!B76</f>
        <v>2014</v>
      </c>
      <c r="C76" s="5">
        <f>Data!G76</f>
        <v>1945743</v>
      </c>
      <c r="D76" s="23">
        <f>Data!S76</f>
        <v>992.60000000000014</v>
      </c>
      <c r="E76" s="23">
        <f>Data!T76</f>
        <v>0</v>
      </c>
      <c r="F76" s="23">
        <f>Data!X76</f>
        <v>21</v>
      </c>
      <c r="G76" s="23">
        <f>Data!AB76</f>
        <v>1</v>
      </c>
      <c r="I76" s="23">
        <f>'GS&lt;50 OLS Model'!$B$5</f>
        <v>541126.73317407805</v>
      </c>
      <c r="J76" s="23">
        <f>'GS&lt;50 OLS Model'!$B$6*D76</f>
        <v>738123.19993313309</v>
      </c>
      <c r="K76" s="23">
        <f>'GS&lt;50 OLS Model'!$B$7*E76</f>
        <v>0</v>
      </c>
      <c r="L76" s="23">
        <f>'GS&lt;50 OLS Model'!$B$8*F76</f>
        <v>811652.78415985894</v>
      </c>
      <c r="M76" s="23">
        <f>'GS&lt;50 OLS Model'!$B$9*G76</f>
        <v>-121295.386574848</v>
      </c>
      <c r="N76" s="23">
        <f t="shared" si="4"/>
        <v>1969607.3306922221</v>
      </c>
      <c r="O76" s="13">
        <f t="shared" si="5"/>
        <v>1.2264893509688643E-2</v>
      </c>
    </row>
    <row r="77" spans="1:15" x14ac:dyDescent="0.25">
      <c r="A77" s="18">
        <f>Data!A77</f>
        <v>41730</v>
      </c>
      <c r="B77" s="27">
        <f>Data!B77</f>
        <v>2014</v>
      </c>
      <c r="C77" s="5">
        <f>Data!G77</f>
        <v>1571630</v>
      </c>
      <c r="D77" s="23">
        <f>Data!S77</f>
        <v>571.79999999999984</v>
      </c>
      <c r="E77" s="23">
        <f>Data!T77</f>
        <v>0</v>
      </c>
      <c r="F77" s="23">
        <f>Data!X77</f>
        <v>20</v>
      </c>
      <c r="G77" s="23">
        <f>Data!AB77</f>
        <v>1</v>
      </c>
      <c r="I77" s="23">
        <f>'GS&lt;50 OLS Model'!$B$5</f>
        <v>541126.73317407805</v>
      </c>
      <c r="J77" s="23">
        <f>'GS&lt;50 OLS Model'!$B$6*D77</f>
        <v>425205.36542591715</v>
      </c>
      <c r="K77" s="23">
        <f>'GS&lt;50 OLS Model'!$B$7*E77</f>
        <v>0</v>
      </c>
      <c r="L77" s="23">
        <f>'GS&lt;50 OLS Model'!$B$8*F77</f>
        <v>773002.651580818</v>
      </c>
      <c r="M77" s="23">
        <f>'GS&lt;50 OLS Model'!$B$9*G77</f>
        <v>-121295.386574848</v>
      </c>
      <c r="N77" s="23">
        <f t="shared" si="4"/>
        <v>1618039.3636059652</v>
      </c>
      <c r="O77" s="13">
        <f t="shared" si="5"/>
        <v>2.9529446247504285E-2</v>
      </c>
    </row>
    <row r="78" spans="1:15" x14ac:dyDescent="0.25">
      <c r="A78" s="18">
        <f>Data!A78</f>
        <v>41760</v>
      </c>
      <c r="B78" s="27">
        <f>Data!B78</f>
        <v>2014</v>
      </c>
      <c r="C78" s="5">
        <f>Data!G78</f>
        <v>1495774</v>
      </c>
      <c r="D78" s="23">
        <f>Data!S78</f>
        <v>266.59999999999997</v>
      </c>
      <c r="E78" s="23">
        <f>Data!T78</f>
        <v>2.2000000000000002</v>
      </c>
      <c r="F78" s="23">
        <f>Data!X78</f>
        <v>22</v>
      </c>
      <c r="G78" s="23">
        <f>Data!AB78</f>
        <v>1</v>
      </c>
      <c r="I78" s="23">
        <f>'GS&lt;50 OLS Model'!$B$5</f>
        <v>541126.73317407805</v>
      </c>
      <c r="J78" s="23">
        <f>'GS&lt;50 OLS Model'!$B$6*D78</f>
        <v>198250.70028427689</v>
      </c>
      <c r="K78" s="23">
        <f>'GS&lt;50 OLS Model'!$B$7*E78</f>
        <v>6859.6327828314452</v>
      </c>
      <c r="L78" s="23">
        <f>'GS&lt;50 OLS Model'!$B$8*F78</f>
        <v>850302.91673889989</v>
      </c>
      <c r="M78" s="23">
        <f>'GS&lt;50 OLS Model'!$B$9*G78</f>
        <v>-121295.386574848</v>
      </c>
      <c r="N78" s="23">
        <f t="shared" si="4"/>
        <v>1475244.5964052381</v>
      </c>
      <c r="O78" s="13">
        <f t="shared" si="5"/>
        <v>1.3724936785077059E-2</v>
      </c>
    </row>
    <row r="79" spans="1:15" x14ac:dyDescent="0.25">
      <c r="A79" s="18">
        <f>Data!A79</f>
        <v>41791</v>
      </c>
      <c r="B79" s="27">
        <f>Data!B79</f>
        <v>2014</v>
      </c>
      <c r="C79" s="5">
        <f>Data!G79</f>
        <v>1430675</v>
      </c>
      <c r="D79" s="23">
        <f>Data!S79</f>
        <v>90.500000000000028</v>
      </c>
      <c r="E79" s="23">
        <f>Data!T79</f>
        <v>21.3</v>
      </c>
      <c r="F79" s="23">
        <f>Data!X79</f>
        <v>21</v>
      </c>
      <c r="G79" s="23">
        <f>Data!AB79</f>
        <v>0</v>
      </c>
      <c r="I79" s="23">
        <f>'GS&lt;50 OLS Model'!$B$5</f>
        <v>541126.73317407805</v>
      </c>
      <c r="J79" s="23">
        <f>'GS&lt;50 OLS Model'!$B$6*D79</f>
        <v>67298.155947963489</v>
      </c>
      <c r="K79" s="23">
        <f>'GS&lt;50 OLS Model'!$B$7*E79</f>
        <v>66413.717397413537</v>
      </c>
      <c r="L79" s="23">
        <f>'GS&lt;50 OLS Model'!$B$8*F79</f>
        <v>811652.78415985894</v>
      </c>
      <c r="M79" s="23">
        <f>'GS&lt;50 OLS Model'!$B$9*G79</f>
        <v>0</v>
      </c>
      <c r="N79" s="23">
        <f t="shared" si="4"/>
        <v>1486491.390679314</v>
      </c>
      <c r="O79" s="13">
        <f t="shared" si="5"/>
        <v>3.9014025323231366E-2</v>
      </c>
    </row>
    <row r="80" spans="1:15" x14ac:dyDescent="0.25">
      <c r="A80" s="18">
        <f>Data!A80</f>
        <v>41821</v>
      </c>
      <c r="B80" s="27">
        <f>Data!B80</f>
        <v>2014</v>
      </c>
      <c r="C80" s="5">
        <f>Data!G80</f>
        <v>1461226</v>
      </c>
      <c r="D80" s="23">
        <f>Data!S80</f>
        <v>81.8</v>
      </c>
      <c r="E80" s="23">
        <f>Data!T80</f>
        <v>14.9</v>
      </c>
      <c r="F80" s="23">
        <f>Data!X80</f>
        <v>22</v>
      </c>
      <c r="G80" s="23">
        <f>Data!AB80</f>
        <v>0</v>
      </c>
      <c r="I80" s="23">
        <f>'GS&lt;50 OLS Model'!$B$5</f>
        <v>541126.73317407805</v>
      </c>
      <c r="J80" s="23">
        <f>'GS&lt;50 OLS Model'!$B$6*D80</f>
        <v>60828.609464568086</v>
      </c>
      <c r="K80" s="23">
        <f>'GS&lt;50 OLS Model'!$B$7*E80</f>
        <v>46458.422029176603</v>
      </c>
      <c r="L80" s="23">
        <f>'GS&lt;50 OLS Model'!$B$8*F80</f>
        <v>850302.91673889989</v>
      </c>
      <c r="M80" s="23">
        <f>'GS&lt;50 OLS Model'!$B$9*G80</f>
        <v>0</v>
      </c>
      <c r="N80" s="23">
        <f t="shared" si="4"/>
        <v>1498716.6814067226</v>
      </c>
      <c r="O80" s="13">
        <f t="shared" si="5"/>
        <v>2.5657004054624431E-2</v>
      </c>
    </row>
    <row r="81" spans="1:15" x14ac:dyDescent="0.25">
      <c r="A81" s="18">
        <f>Data!A81</f>
        <v>41852</v>
      </c>
      <c r="B81" s="27">
        <f>Data!B81</f>
        <v>2014</v>
      </c>
      <c r="C81" s="5">
        <f>Data!G81</f>
        <v>1409726</v>
      </c>
      <c r="D81" s="23">
        <f>Data!S81</f>
        <v>96.699999999999989</v>
      </c>
      <c r="E81" s="23">
        <f>Data!T81</f>
        <v>15.4</v>
      </c>
      <c r="F81" s="23">
        <f>Data!X81</f>
        <v>20</v>
      </c>
      <c r="G81" s="23">
        <f>Data!AB81</f>
        <v>0</v>
      </c>
      <c r="I81" s="23">
        <f>'GS&lt;50 OLS Model'!$B$5</f>
        <v>541126.73317407805</v>
      </c>
      <c r="J81" s="23">
        <f>'GS&lt;50 OLS Model'!$B$6*D81</f>
        <v>71908.637349923389</v>
      </c>
      <c r="K81" s="23">
        <f>'GS&lt;50 OLS Model'!$B$7*E81</f>
        <v>48017.429479820108</v>
      </c>
      <c r="L81" s="23">
        <f>'GS&lt;50 OLS Model'!$B$8*F81</f>
        <v>773002.651580818</v>
      </c>
      <c r="M81" s="23">
        <f>'GS&lt;50 OLS Model'!$B$9*G81</f>
        <v>0</v>
      </c>
      <c r="N81" s="23">
        <f t="shared" si="4"/>
        <v>1434055.4515846395</v>
      </c>
      <c r="O81" s="13">
        <f t="shared" si="5"/>
        <v>1.7258283939318345E-2</v>
      </c>
    </row>
    <row r="82" spans="1:15" x14ac:dyDescent="0.25">
      <c r="A82" s="18">
        <f>Data!A82</f>
        <v>41883</v>
      </c>
      <c r="B82" s="27">
        <f>Data!B82</f>
        <v>2014</v>
      </c>
      <c r="C82" s="5">
        <f>Data!G82</f>
        <v>1345733</v>
      </c>
      <c r="D82" s="23">
        <f>Data!S82</f>
        <v>214.2</v>
      </c>
      <c r="E82" s="23">
        <f>Data!T82</f>
        <v>2.1</v>
      </c>
      <c r="F82" s="23">
        <f>Data!X82</f>
        <v>21</v>
      </c>
      <c r="G82" s="23">
        <f>Data!AB82</f>
        <v>1</v>
      </c>
      <c r="I82" s="23">
        <f>'GS&lt;50 OLS Model'!$B$5</f>
        <v>541126.73317407805</v>
      </c>
      <c r="J82" s="23">
        <f>'GS&lt;50 OLS Model'!$B$6*D82</f>
        <v>159284.69617738976</v>
      </c>
      <c r="K82" s="23">
        <f>'GS&lt;50 OLS Model'!$B$7*E82</f>
        <v>6547.8312927027428</v>
      </c>
      <c r="L82" s="23">
        <f>'GS&lt;50 OLS Model'!$B$8*F82</f>
        <v>811652.78415985894</v>
      </c>
      <c r="M82" s="23">
        <f>'GS&lt;50 OLS Model'!$B$9*G82</f>
        <v>-121295.386574848</v>
      </c>
      <c r="N82" s="23">
        <f t="shared" si="4"/>
        <v>1397316.6582291815</v>
      </c>
      <c r="O82" s="13">
        <f t="shared" si="5"/>
        <v>3.8331272421187224E-2</v>
      </c>
    </row>
    <row r="83" spans="1:15" x14ac:dyDescent="0.25">
      <c r="A83" s="18">
        <f>Data!A83</f>
        <v>41913</v>
      </c>
      <c r="B83" s="27">
        <f>Data!B83</f>
        <v>2014</v>
      </c>
      <c r="C83" s="5">
        <f>Data!G83</f>
        <v>1533974</v>
      </c>
      <c r="D83" s="23">
        <f>Data!S83</f>
        <v>421.39999999999992</v>
      </c>
      <c r="E83" s="23">
        <f>Data!T83</f>
        <v>0</v>
      </c>
      <c r="F83" s="23">
        <f>Data!X83</f>
        <v>22</v>
      </c>
      <c r="G83" s="23">
        <f>Data!AB83</f>
        <v>1</v>
      </c>
      <c r="I83" s="23">
        <f>'GS&lt;50 OLS Model'!$B$5</f>
        <v>541126.73317407805</v>
      </c>
      <c r="J83" s="23">
        <f>'GS&lt;50 OLS Model'!$B$6*D83</f>
        <v>313364.01012676023</v>
      </c>
      <c r="K83" s="23">
        <f>'GS&lt;50 OLS Model'!$B$7*E83</f>
        <v>0</v>
      </c>
      <c r="L83" s="23">
        <f>'GS&lt;50 OLS Model'!$B$8*F83</f>
        <v>850302.91673889989</v>
      </c>
      <c r="M83" s="23">
        <f>'GS&lt;50 OLS Model'!$B$9*G83</f>
        <v>-121295.386574848</v>
      </c>
      <c r="N83" s="23">
        <f t="shared" si="4"/>
        <v>1583498.2734648902</v>
      </c>
      <c r="O83" s="13">
        <f t="shared" si="5"/>
        <v>3.2284949722022796E-2</v>
      </c>
    </row>
    <row r="84" spans="1:15" x14ac:dyDescent="0.25">
      <c r="A84" s="18">
        <f>Data!A84</f>
        <v>41944</v>
      </c>
      <c r="B84" s="27">
        <f>Data!B84</f>
        <v>2014</v>
      </c>
      <c r="C84" s="5">
        <f>Data!G84</f>
        <v>1748705</v>
      </c>
      <c r="D84" s="23">
        <f>Data!S84</f>
        <v>756.89999999999975</v>
      </c>
      <c r="E84" s="23">
        <f>Data!T84</f>
        <v>0</v>
      </c>
      <c r="F84" s="23">
        <f>Data!X84</f>
        <v>20</v>
      </c>
      <c r="G84" s="23">
        <f>Data!AB84</f>
        <v>1</v>
      </c>
      <c r="I84" s="23">
        <f>'GS&lt;50 OLS Model'!$B$5</f>
        <v>541126.73317407805</v>
      </c>
      <c r="J84" s="23">
        <f>'GS&lt;50 OLS Model'!$B$6*D84</f>
        <v>562850.5440553982</v>
      </c>
      <c r="K84" s="23">
        <f>'GS&lt;50 OLS Model'!$B$7*E84</f>
        <v>0</v>
      </c>
      <c r="L84" s="23">
        <f>'GS&lt;50 OLS Model'!$B$8*F84</f>
        <v>773002.651580818</v>
      </c>
      <c r="M84" s="23">
        <f>'GS&lt;50 OLS Model'!$B$9*G84</f>
        <v>-121295.386574848</v>
      </c>
      <c r="N84" s="23">
        <f t="shared" si="4"/>
        <v>1755684.5422354462</v>
      </c>
      <c r="O84" s="13">
        <f t="shared" si="5"/>
        <v>3.9912633837303393E-3</v>
      </c>
    </row>
    <row r="85" spans="1:15" x14ac:dyDescent="0.25">
      <c r="A85" s="18">
        <f>Data!A85</f>
        <v>41974</v>
      </c>
      <c r="B85" s="27">
        <f>Data!B85</f>
        <v>2014</v>
      </c>
      <c r="C85" s="5">
        <f>Data!G85</f>
        <v>2029184</v>
      </c>
      <c r="D85" s="23">
        <f>Data!S85</f>
        <v>893.80000000000007</v>
      </c>
      <c r="E85" s="23">
        <f>Data!T85</f>
        <v>0</v>
      </c>
      <c r="F85" s="23">
        <f>Data!X85</f>
        <v>21</v>
      </c>
      <c r="G85" s="23">
        <f>Data!AB85</f>
        <v>0</v>
      </c>
      <c r="I85" s="23">
        <f>'GS&lt;50 OLS Model'!$B$5</f>
        <v>541126.73317407805</v>
      </c>
      <c r="J85" s="23">
        <f>'GS&lt;50 OLS Model'!$B$6*D85</f>
        <v>664652.94791480387</v>
      </c>
      <c r="K85" s="23">
        <f>'GS&lt;50 OLS Model'!$B$7*E85</f>
        <v>0</v>
      </c>
      <c r="L85" s="23">
        <f>'GS&lt;50 OLS Model'!$B$8*F85</f>
        <v>811652.78415985894</v>
      </c>
      <c r="M85" s="23">
        <f>'GS&lt;50 OLS Model'!$B$9*G85</f>
        <v>0</v>
      </c>
      <c r="N85" s="23">
        <f t="shared" si="4"/>
        <v>2017432.465248741</v>
      </c>
      <c r="O85" s="13">
        <f t="shared" si="5"/>
        <v>5.7912612908730919E-3</v>
      </c>
    </row>
    <row r="86" spans="1:15" x14ac:dyDescent="0.25">
      <c r="A86" s="18">
        <f>Data!A86</f>
        <v>42005</v>
      </c>
      <c r="B86" s="27">
        <f>Data!B86</f>
        <v>2015</v>
      </c>
      <c r="C86" s="5">
        <f>Data!G86</f>
        <v>2181872</v>
      </c>
      <c r="D86" s="23">
        <f>Data!S86</f>
        <v>1166.0999999999999</v>
      </c>
      <c r="E86" s="23">
        <f>Data!T86</f>
        <v>0</v>
      </c>
      <c r="F86" s="23">
        <f>Data!X86</f>
        <v>21</v>
      </c>
      <c r="G86" s="23">
        <f>Data!AB86</f>
        <v>0</v>
      </c>
      <c r="I86" s="23">
        <f>'GS&lt;50 OLS Model'!$B$5</f>
        <v>541126.73317407805</v>
      </c>
      <c r="J86" s="23">
        <f>'GS&lt;50 OLS Model'!$B$6*D86</f>
        <v>867142.31658475357</v>
      </c>
      <c r="K86" s="23">
        <f>'GS&lt;50 OLS Model'!$B$7*E86</f>
        <v>0</v>
      </c>
      <c r="L86" s="23">
        <f>'GS&lt;50 OLS Model'!$B$8*F86</f>
        <v>811652.78415985894</v>
      </c>
      <c r="M86" s="23">
        <f>'GS&lt;50 OLS Model'!$B$9*G86</f>
        <v>0</v>
      </c>
      <c r="N86" s="23">
        <f t="shared" si="4"/>
        <v>2219921.8339186907</v>
      </c>
      <c r="O86" s="13">
        <f t="shared" si="5"/>
        <v>1.7439077048832692E-2</v>
      </c>
    </row>
    <row r="87" spans="1:15" x14ac:dyDescent="0.25">
      <c r="A87" s="18">
        <f>Data!A87</f>
        <v>42036</v>
      </c>
      <c r="B87" s="27">
        <f>Data!B87</f>
        <v>2015</v>
      </c>
      <c r="C87" s="5">
        <f>Data!G87</f>
        <v>2053688</v>
      </c>
      <c r="D87" s="23">
        <f>Data!S87</f>
        <v>1148.2</v>
      </c>
      <c r="E87" s="23">
        <f>Data!T87</f>
        <v>0</v>
      </c>
      <c r="F87" s="23">
        <f>Data!X87</f>
        <v>19</v>
      </c>
      <c r="G87" s="23">
        <f>Data!AB87</f>
        <v>0</v>
      </c>
      <c r="I87" s="23">
        <f>'GS&lt;50 OLS Model'!$B$5</f>
        <v>541126.73317407805</v>
      </c>
      <c r="J87" s="23">
        <f>'GS&lt;50 OLS Model'!$B$6*D87</f>
        <v>853831.41060167574</v>
      </c>
      <c r="K87" s="23">
        <f>'GS&lt;50 OLS Model'!$B$7*E87</f>
        <v>0</v>
      </c>
      <c r="L87" s="23">
        <f>'GS&lt;50 OLS Model'!$B$8*F87</f>
        <v>734352.51900177717</v>
      </c>
      <c r="M87" s="23">
        <f>'GS&lt;50 OLS Model'!$B$9*G87</f>
        <v>0</v>
      </c>
      <c r="N87" s="23">
        <f t="shared" si="4"/>
        <v>2129310.662777531</v>
      </c>
      <c r="O87" s="13">
        <f t="shared" si="5"/>
        <v>3.6822858573225807E-2</v>
      </c>
    </row>
    <row r="88" spans="1:15" x14ac:dyDescent="0.25">
      <c r="A88" s="18">
        <f>Data!A88</f>
        <v>42064</v>
      </c>
      <c r="B88" s="27">
        <f>Data!B88</f>
        <v>2015</v>
      </c>
      <c r="C88" s="5">
        <f>Data!G88</f>
        <v>1866590</v>
      </c>
      <c r="D88" s="23">
        <f>Data!S88</f>
        <v>870.9</v>
      </c>
      <c r="E88" s="23">
        <f>Data!T88</f>
        <v>0</v>
      </c>
      <c r="F88" s="23">
        <f>Data!X88</f>
        <v>22</v>
      </c>
      <c r="G88" s="23">
        <f>Data!AB88</f>
        <v>1</v>
      </c>
      <c r="I88" s="23">
        <f>'GS&lt;50 OLS Model'!$B$5</f>
        <v>541126.73317407805</v>
      </c>
      <c r="J88" s="23">
        <f>'GS&lt;50 OLS Model'!$B$6*D88</f>
        <v>647623.91176885506</v>
      </c>
      <c r="K88" s="23">
        <f>'GS&lt;50 OLS Model'!$B$7*E88</f>
        <v>0</v>
      </c>
      <c r="L88" s="23">
        <f>'GS&lt;50 OLS Model'!$B$8*F88</f>
        <v>850302.91673889989</v>
      </c>
      <c r="M88" s="23">
        <f>'GS&lt;50 OLS Model'!$B$9*G88</f>
        <v>-121295.386574848</v>
      </c>
      <c r="N88" s="23">
        <f t="shared" si="4"/>
        <v>1917758.175106985</v>
      </c>
      <c r="O88" s="13">
        <f t="shared" si="5"/>
        <v>2.7412648255366753E-2</v>
      </c>
    </row>
    <row r="89" spans="1:15" x14ac:dyDescent="0.25">
      <c r="A89" s="18">
        <f>Data!A89</f>
        <v>42095</v>
      </c>
      <c r="B89" s="27">
        <f>Data!B89</f>
        <v>2015</v>
      </c>
      <c r="C89" s="5">
        <f>Data!G89</f>
        <v>1563342</v>
      </c>
      <c r="D89" s="23">
        <f>Data!S89</f>
        <v>513.40000000000009</v>
      </c>
      <c r="E89" s="23">
        <f>Data!T89</f>
        <v>0</v>
      </c>
      <c r="F89" s="23">
        <f>Data!X89</f>
        <v>20</v>
      </c>
      <c r="G89" s="23">
        <f>Data!AB89</f>
        <v>1</v>
      </c>
      <c r="I89" s="23">
        <f>'GS&lt;50 OLS Model'!$B$5</f>
        <v>541126.73317407805</v>
      </c>
      <c r="J89" s="23">
        <f>'GS&lt;50 OLS Model'!$B$6*D89</f>
        <v>381777.60512358509</v>
      </c>
      <c r="K89" s="23">
        <f>'GS&lt;50 OLS Model'!$B$7*E89</f>
        <v>0</v>
      </c>
      <c r="L89" s="23">
        <f>'GS&lt;50 OLS Model'!$B$8*F89</f>
        <v>773002.651580818</v>
      </c>
      <c r="M89" s="23">
        <f>'GS&lt;50 OLS Model'!$B$9*G89</f>
        <v>-121295.386574848</v>
      </c>
      <c r="N89" s="23">
        <f t="shared" si="4"/>
        <v>1574611.6033036332</v>
      </c>
      <c r="O89" s="13">
        <f t="shared" si="5"/>
        <v>7.2086615108102802E-3</v>
      </c>
    </row>
    <row r="90" spans="1:15" x14ac:dyDescent="0.25">
      <c r="A90" s="18">
        <f>Data!A90</f>
        <v>42125</v>
      </c>
      <c r="B90" s="27">
        <f>Data!B90</f>
        <v>2015</v>
      </c>
      <c r="C90" s="5">
        <f>Data!G90</f>
        <v>1378861</v>
      </c>
      <c r="D90" s="23">
        <f>Data!S90</f>
        <v>247.1</v>
      </c>
      <c r="E90" s="23">
        <f>Data!T90</f>
        <v>1.1000000000000001</v>
      </c>
      <c r="F90" s="23">
        <f>Data!X90</f>
        <v>20</v>
      </c>
      <c r="G90" s="23">
        <f>Data!AB90</f>
        <v>1</v>
      </c>
      <c r="I90" s="23">
        <f>'GS&lt;50 OLS Model'!$B$5</f>
        <v>541126.73317407805</v>
      </c>
      <c r="J90" s="23">
        <f>'GS&lt;50 OLS Model'!$B$6*D90</f>
        <v>183749.99264908035</v>
      </c>
      <c r="K90" s="23">
        <f>'GS&lt;50 OLS Model'!$B$7*E90</f>
        <v>3429.8163914157226</v>
      </c>
      <c r="L90" s="23">
        <f>'GS&lt;50 OLS Model'!$B$8*F90</f>
        <v>773002.651580818</v>
      </c>
      <c r="M90" s="23">
        <f>'GS&lt;50 OLS Model'!$B$9*G90</f>
        <v>-121295.386574848</v>
      </c>
      <c r="N90" s="23">
        <f t="shared" si="4"/>
        <v>1380013.8072205442</v>
      </c>
      <c r="O90" s="13">
        <f t="shared" si="5"/>
        <v>8.3605760155969341E-4</v>
      </c>
    </row>
    <row r="91" spans="1:15" x14ac:dyDescent="0.25">
      <c r="A91" s="18">
        <f>Data!A91</f>
        <v>42156</v>
      </c>
      <c r="B91" s="27">
        <f>Data!B91</f>
        <v>2015</v>
      </c>
      <c r="C91" s="5">
        <f>Data!G91</f>
        <v>1413368</v>
      </c>
      <c r="D91" s="23">
        <f>Data!S91</f>
        <v>112</v>
      </c>
      <c r="E91" s="23">
        <f>Data!T91</f>
        <v>5.0999999999999996</v>
      </c>
      <c r="F91" s="23">
        <f>Data!X91</f>
        <v>22</v>
      </c>
      <c r="G91" s="23">
        <f>Data!AB91</f>
        <v>0</v>
      </c>
      <c r="I91" s="23">
        <f>'GS&lt;50 OLS Model'!$B$5</f>
        <v>541126.73317407805</v>
      </c>
      <c r="J91" s="23">
        <f>'GS&lt;50 OLS Model'!$B$6*D91</f>
        <v>83286.115648308376</v>
      </c>
      <c r="K91" s="23">
        <f>'GS&lt;50 OLS Model'!$B$7*E91</f>
        <v>15901.875996563802</v>
      </c>
      <c r="L91" s="23">
        <f>'GS&lt;50 OLS Model'!$B$8*F91</f>
        <v>850302.91673889989</v>
      </c>
      <c r="M91" s="23">
        <f>'GS&lt;50 OLS Model'!$B$9*G91</f>
        <v>0</v>
      </c>
      <c r="N91" s="23">
        <f t="shared" si="4"/>
        <v>1490617.6415578502</v>
      </c>
      <c r="O91" s="13">
        <f t="shared" si="5"/>
        <v>5.4656424623912653E-2</v>
      </c>
    </row>
    <row r="92" spans="1:15" x14ac:dyDescent="0.25">
      <c r="A92" s="18">
        <f>Data!A92</f>
        <v>42186</v>
      </c>
      <c r="B92" s="27">
        <f>Data!B92</f>
        <v>2015</v>
      </c>
      <c r="C92" s="5">
        <f>Data!G92</f>
        <v>1537033</v>
      </c>
      <c r="D92" s="23">
        <f>Data!S92</f>
        <v>49.4</v>
      </c>
      <c r="E92" s="23">
        <f>Data!T92</f>
        <v>46.2</v>
      </c>
      <c r="F92" s="23">
        <f>Data!X92</f>
        <v>22</v>
      </c>
      <c r="G92" s="23">
        <f>Data!AB92</f>
        <v>0</v>
      </c>
      <c r="I92" s="23">
        <f>'GS&lt;50 OLS Model'!$B$5</f>
        <v>541126.73317407805</v>
      </c>
      <c r="J92" s="23">
        <f>'GS&lt;50 OLS Model'!$B$6*D92</f>
        <v>36735.126009164589</v>
      </c>
      <c r="K92" s="23">
        <f>'GS&lt;50 OLS Model'!$B$7*E92</f>
        <v>144052.28843946033</v>
      </c>
      <c r="L92" s="23">
        <f>'GS&lt;50 OLS Model'!$B$8*F92</f>
        <v>850302.91673889989</v>
      </c>
      <c r="M92" s="23">
        <f>'GS&lt;50 OLS Model'!$B$9*G92</f>
        <v>0</v>
      </c>
      <c r="N92" s="23">
        <f t="shared" si="4"/>
        <v>1572217.064361603</v>
      </c>
      <c r="O92" s="13">
        <f t="shared" si="5"/>
        <v>2.2890897177616224E-2</v>
      </c>
    </row>
    <row r="93" spans="1:15" x14ac:dyDescent="0.25">
      <c r="A93" s="18">
        <f>Data!A93</f>
        <v>42217</v>
      </c>
      <c r="B93" s="27">
        <f>Data!B93</f>
        <v>2015</v>
      </c>
      <c r="C93" s="5">
        <f>Data!G93</f>
        <v>1402790</v>
      </c>
      <c r="D93" s="23">
        <f>Data!S93</f>
        <v>51.29999999999999</v>
      </c>
      <c r="E93" s="23">
        <f>Data!T93</f>
        <v>23.200000000000003</v>
      </c>
      <c r="F93" s="23">
        <f>Data!X93</f>
        <v>20</v>
      </c>
      <c r="G93" s="23">
        <f>Data!AB93</f>
        <v>0</v>
      </c>
      <c r="I93" s="23">
        <f>'GS&lt;50 OLS Model'!$B$5</f>
        <v>541126.73317407805</v>
      </c>
      <c r="J93" s="23">
        <f>'GS&lt;50 OLS Model'!$B$6*D93</f>
        <v>38148.015471055529</v>
      </c>
      <c r="K93" s="23">
        <f>'GS&lt;50 OLS Model'!$B$7*E93</f>
        <v>72337.945709858875</v>
      </c>
      <c r="L93" s="23">
        <f>'GS&lt;50 OLS Model'!$B$8*F93</f>
        <v>773002.651580818</v>
      </c>
      <c r="M93" s="23">
        <f>'GS&lt;50 OLS Model'!$B$9*G93</f>
        <v>0</v>
      </c>
      <c r="N93" s="23">
        <f t="shared" si="4"/>
        <v>1424615.3459358104</v>
      </c>
      <c r="O93" s="13">
        <f t="shared" si="5"/>
        <v>1.5558526889848344E-2</v>
      </c>
    </row>
    <row r="94" spans="1:15" x14ac:dyDescent="0.25">
      <c r="A94" s="18">
        <f>Data!A94</f>
        <v>42248</v>
      </c>
      <c r="B94" s="27">
        <f>Data!B94</f>
        <v>2015</v>
      </c>
      <c r="C94" s="5">
        <f>Data!G94</f>
        <v>1373277</v>
      </c>
      <c r="D94" s="23">
        <f>Data!S94</f>
        <v>127.9</v>
      </c>
      <c r="E94" s="23">
        <f>Data!T94</f>
        <v>25.999999999999996</v>
      </c>
      <c r="F94" s="23">
        <f>Data!X94</f>
        <v>21</v>
      </c>
      <c r="G94" s="23">
        <f>Data!AB94</f>
        <v>1</v>
      </c>
      <c r="I94" s="23">
        <f>'GS&lt;50 OLS Model'!$B$5</f>
        <v>541126.73317407805</v>
      </c>
      <c r="J94" s="23">
        <f>'GS&lt;50 OLS Model'!$B$6*D94</f>
        <v>95109.769566237883</v>
      </c>
      <c r="K94" s="23">
        <f>'GS&lt;50 OLS Model'!$B$7*E94</f>
        <v>81068.387433462514</v>
      </c>
      <c r="L94" s="23">
        <f>'GS&lt;50 OLS Model'!$B$8*F94</f>
        <v>811652.78415985894</v>
      </c>
      <c r="M94" s="23">
        <f>'GS&lt;50 OLS Model'!$B$9*G94</f>
        <v>-121295.386574848</v>
      </c>
      <c r="N94" s="23">
        <f t="shared" si="4"/>
        <v>1407662.2877587895</v>
      </c>
      <c r="O94" s="13">
        <f t="shared" si="5"/>
        <v>2.5038857971690701E-2</v>
      </c>
    </row>
    <row r="95" spans="1:15" x14ac:dyDescent="0.25">
      <c r="A95" s="18">
        <f>Data!A95</f>
        <v>42278</v>
      </c>
      <c r="B95" s="27">
        <f>Data!B95</f>
        <v>2015</v>
      </c>
      <c r="C95" s="5">
        <f>Data!G95</f>
        <v>1474437</v>
      </c>
      <c r="D95" s="23">
        <f>Data!S95</f>
        <v>455.09999999999997</v>
      </c>
      <c r="E95" s="23">
        <f>Data!T95</f>
        <v>0</v>
      </c>
      <c r="F95" s="23">
        <f>Data!X95</f>
        <v>21</v>
      </c>
      <c r="G95" s="23">
        <f>Data!AB95</f>
        <v>1</v>
      </c>
      <c r="I95" s="23">
        <f>'GS&lt;50 OLS Model'!$B$5</f>
        <v>541126.73317407805</v>
      </c>
      <c r="J95" s="23">
        <f>'GS&lt;50 OLS Model'!$B$6*D95</f>
        <v>338424.20742451021</v>
      </c>
      <c r="K95" s="23">
        <f>'GS&lt;50 OLS Model'!$B$7*E95</f>
        <v>0</v>
      </c>
      <c r="L95" s="23">
        <f>'GS&lt;50 OLS Model'!$B$8*F95</f>
        <v>811652.78415985894</v>
      </c>
      <c r="M95" s="23">
        <f>'GS&lt;50 OLS Model'!$B$9*G95</f>
        <v>-121295.386574848</v>
      </c>
      <c r="N95" s="23">
        <f t="shared" si="4"/>
        <v>1569908.3381835991</v>
      </c>
      <c r="O95" s="13">
        <f t="shared" si="5"/>
        <v>6.4751046116991812E-2</v>
      </c>
    </row>
    <row r="96" spans="1:15" x14ac:dyDescent="0.25">
      <c r="A96" s="18">
        <f>Data!A96</f>
        <v>42309</v>
      </c>
      <c r="B96" s="27">
        <f>Data!B96</f>
        <v>2015</v>
      </c>
      <c r="C96" s="5">
        <f>Data!G96</f>
        <v>1536385</v>
      </c>
      <c r="D96" s="23">
        <f>Data!S96</f>
        <v>539.4</v>
      </c>
      <c r="E96" s="23">
        <f>Data!T96</f>
        <v>0</v>
      </c>
      <c r="F96" s="23">
        <f>Data!X96</f>
        <v>21</v>
      </c>
      <c r="G96" s="23">
        <f>Data!AB96</f>
        <v>1</v>
      </c>
      <c r="I96" s="23">
        <f>'GS&lt;50 OLS Model'!$B$5</f>
        <v>541126.73317407805</v>
      </c>
      <c r="J96" s="23">
        <f>'GS&lt;50 OLS Model'!$B$6*D96</f>
        <v>401111.88197051373</v>
      </c>
      <c r="K96" s="23">
        <f>'GS&lt;50 OLS Model'!$B$7*E96</f>
        <v>0</v>
      </c>
      <c r="L96" s="23">
        <f>'GS&lt;50 OLS Model'!$B$8*F96</f>
        <v>811652.78415985894</v>
      </c>
      <c r="M96" s="23">
        <f>'GS&lt;50 OLS Model'!$B$9*G96</f>
        <v>-121295.386574848</v>
      </c>
      <c r="N96" s="23">
        <f t="shared" si="4"/>
        <v>1632596.0127296026</v>
      </c>
      <c r="O96" s="13">
        <f t="shared" si="5"/>
        <v>6.2621681889371894E-2</v>
      </c>
    </row>
    <row r="97" spans="1:15" x14ac:dyDescent="0.25">
      <c r="A97" s="18">
        <f>Data!A97</f>
        <v>42339</v>
      </c>
      <c r="B97" s="27">
        <f>Data!B97</f>
        <v>2015</v>
      </c>
      <c r="C97" s="5">
        <f>Data!G97</f>
        <v>1821338</v>
      </c>
      <c r="D97" s="23">
        <f>Data!S97</f>
        <v>694.3</v>
      </c>
      <c r="E97" s="23">
        <f>Data!T97</f>
        <v>0</v>
      </c>
      <c r="F97" s="23">
        <f>Data!X97</f>
        <v>21</v>
      </c>
      <c r="G97" s="23">
        <f>Data!AB97</f>
        <v>0</v>
      </c>
      <c r="I97" s="23">
        <f>'GS&lt;50 OLS Model'!$B$5</f>
        <v>541126.73317407805</v>
      </c>
      <c r="J97" s="23">
        <f>'GS&lt;50 OLS Model'!$B$6*D97</f>
        <v>516299.55441625451</v>
      </c>
      <c r="K97" s="23">
        <f>'GS&lt;50 OLS Model'!$B$7*E97</f>
        <v>0</v>
      </c>
      <c r="L97" s="23">
        <f>'GS&lt;50 OLS Model'!$B$8*F97</f>
        <v>811652.78415985894</v>
      </c>
      <c r="M97" s="23">
        <f>'GS&lt;50 OLS Model'!$B$9*G97</f>
        <v>0</v>
      </c>
      <c r="N97" s="23">
        <f t="shared" si="4"/>
        <v>1869079.0717501915</v>
      </c>
      <c r="O97" s="13">
        <f t="shared" si="5"/>
        <v>2.6212087899221071E-2</v>
      </c>
    </row>
    <row r="98" spans="1:15" x14ac:dyDescent="0.25">
      <c r="O98" s="26">
        <f>AVERAGE(O2:O97)</f>
        <v>4.2705142258154194E-2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11" sqref="B11"/>
    </sheetView>
  </sheetViews>
  <sheetFormatPr defaultRowHeight="13.2" x14ac:dyDescent="0.25"/>
  <cols>
    <col min="1" max="1" width="20.44140625" style="23" customWidth="1"/>
    <col min="2" max="2" width="12.6640625" style="23" bestFit="1" customWidth="1"/>
    <col min="3" max="3" width="17" style="23" bestFit="1" customWidth="1"/>
    <col min="4" max="4" width="12.6640625" style="23" bestFit="1" customWidth="1"/>
    <col min="5" max="5" width="12" style="23" bestFit="1" customWidth="1"/>
    <col min="6" max="16384" width="8.88671875" style="23"/>
  </cols>
  <sheetData>
    <row r="1" spans="1:5" x14ac:dyDescent="0.25">
      <c r="A1" s="23" t="s">
        <v>81</v>
      </c>
    </row>
    <row r="2" spans="1:5" x14ac:dyDescent="0.25">
      <c r="A2" s="23" t="s">
        <v>82</v>
      </c>
    </row>
    <row r="4" spans="1:5" x14ac:dyDescent="0.25">
      <c r="B4" s="23" t="s">
        <v>57</v>
      </c>
      <c r="C4" s="23" t="s">
        <v>58</v>
      </c>
      <c r="D4" s="23" t="s">
        <v>59</v>
      </c>
      <c r="E4" s="23" t="s">
        <v>60</v>
      </c>
    </row>
    <row r="5" spans="1:5" x14ac:dyDescent="0.25">
      <c r="A5" s="23" t="s">
        <v>61</v>
      </c>
      <c r="B5" s="23">
        <v>4319947.3574043699</v>
      </c>
      <c r="C5" s="23">
        <v>145024.64769610501</v>
      </c>
      <c r="D5" s="23">
        <v>29.787676964102701</v>
      </c>
      <c r="E5" s="17">
        <v>5.0427646200946103E-53</v>
      </c>
    </row>
    <row r="6" spans="1:5" x14ac:dyDescent="0.25">
      <c r="A6" s="23" t="s">
        <v>2</v>
      </c>
      <c r="B6" s="23">
        <v>1106.87025159314</v>
      </c>
      <c r="C6" s="23">
        <v>210.90110873576299</v>
      </c>
      <c r="D6" s="23">
        <v>5.2482903396204303</v>
      </c>
      <c r="E6" s="17">
        <v>8.0464500167175702E-7</v>
      </c>
    </row>
    <row r="7" spans="1:5" x14ac:dyDescent="0.25">
      <c r="A7" s="23" t="s">
        <v>3</v>
      </c>
      <c r="B7" s="23">
        <v>-409.50944923322203</v>
      </c>
      <c r="C7" s="23">
        <v>5110.5311596341098</v>
      </c>
      <c r="D7" s="23">
        <v>-8.0130506290179995E-2</v>
      </c>
      <c r="E7" s="23">
        <v>0.93628598780370798</v>
      </c>
    </row>
    <row r="9" spans="1:5" x14ac:dyDescent="0.25">
      <c r="A9" s="23" t="s">
        <v>62</v>
      </c>
      <c r="B9" s="23">
        <v>4857800.11186508</v>
      </c>
      <c r="C9" s="23" t="s">
        <v>63</v>
      </c>
      <c r="D9" s="23">
        <v>732445.21643090504</v>
      </c>
    </row>
    <row r="10" spans="1:5" x14ac:dyDescent="0.25">
      <c r="A10" s="23" t="s">
        <v>64</v>
      </c>
      <c r="B10" s="23">
        <v>40183152163037.297</v>
      </c>
      <c r="C10" s="23" t="s">
        <v>65</v>
      </c>
      <c r="D10" s="23">
        <v>618624.83563709399</v>
      </c>
    </row>
    <row r="11" spans="1:5" x14ac:dyDescent="0.25">
      <c r="A11" s="23" t="s">
        <v>66</v>
      </c>
      <c r="B11" s="23">
        <v>0.299980834914223</v>
      </c>
      <c r="C11" s="23" t="s">
        <v>67</v>
      </c>
      <c r="D11" s="23">
        <v>0.28664713653163698</v>
      </c>
    </row>
    <row r="12" spans="1:5" x14ac:dyDescent="0.25">
      <c r="A12" s="23" t="s">
        <v>76</v>
      </c>
      <c r="B12" s="23">
        <v>22.497946654169901</v>
      </c>
      <c r="C12" s="23" t="s">
        <v>68</v>
      </c>
      <c r="D12" s="17">
        <v>7.3836540287146203E-9</v>
      </c>
    </row>
    <row r="13" spans="1:5" x14ac:dyDescent="0.25">
      <c r="A13" s="23" t="s">
        <v>69</v>
      </c>
      <c r="B13" s="23">
        <v>-1591.9315971787601</v>
      </c>
      <c r="C13" s="23" t="s">
        <v>70</v>
      </c>
      <c r="D13" s="23">
        <v>3189.8631943575101</v>
      </c>
    </row>
    <row r="14" spans="1:5" x14ac:dyDescent="0.25">
      <c r="A14" s="23" t="s">
        <v>71</v>
      </c>
      <c r="B14" s="23">
        <v>3197.90958803889</v>
      </c>
      <c r="C14" s="23" t="s">
        <v>72</v>
      </c>
      <c r="D14" s="23">
        <v>3193.1257147376</v>
      </c>
    </row>
    <row r="15" spans="1:5" x14ac:dyDescent="0.25">
      <c r="A15" s="23" t="s">
        <v>77</v>
      </c>
      <c r="B15" s="23">
        <v>0.353878958174145</v>
      </c>
      <c r="C15" s="23" t="s">
        <v>78</v>
      </c>
      <c r="D15" s="23">
        <v>1.2691941016775701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workbookViewId="0">
      <selection activeCell="B2" sqref="B2"/>
    </sheetView>
  </sheetViews>
  <sheetFormatPr defaultRowHeight="13.2" x14ac:dyDescent="0.25"/>
  <cols>
    <col min="1" max="1" width="10.33203125" style="23" bestFit="1" customWidth="1"/>
    <col min="2" max="2" width="9.109375" style="23" bestFit="1" customWidth="1"/>
    <col min="3" max="16384" width="8.88671875" style="23"/>
  </cols>
  <sheetData>
    <row r="1" spans="1:18" x14ac:dyDescent="0.25">
      <c r="A1" s="23" t="str">
        <f>Data!A1</f>
        <v>Date</v>
      </c>
      <c r="B1" s="5" t="str">
        <f>Data!I1</f>
        <v>GSgt50kWhb1</v>
      </c>
      <c r="C1" s="23" t="str">
        <f>Data!S1</f>
        <v>HDD</v>
      </c>
      <c r="D1" s="23" t="str">
        <f>Data!T1</f>
        <v>CDD</v>
      </c>
      <c r="E1" s="23" t="str">
        <f>Data!AD1</f>
        <v>Feb</v>
      </c>
      <c r="F1" s="23" t="str">
        <f>Data!Z1</f>
        <v>Spring</v>
      </c>
      <c r="G1" s="23" t="str">
        <f>Data!AA1</f>
        <v>Fall</v>
      </c>
      <c r="H1" s="23" t="str">
        <f>Data!Y1</f>
        <v>Trend</v>
      </c>
      <c r="J1" s="23" t="s">
        <v>61</v>
      </c>
      <c r="K1" s="23" t="str">
        <f>C1</f>
        <v>HDD</v>
      </c>
      <c r="L1" s="23" t="str">
        <f>D1</f>
        <v>CDD</v>
      </c>
      <c r="M1" s="23" t="str">
        <f t="shared" ref="M1:P1" si="0">E1</f>
        <v>Feb</v>
      </c>
      <c r="N1" s="23" t="str">
        <f t="shared" si="0"/>
        <v>Spring</v>
      </c>
      <c r="O1" s="23" t="str">
        <f t="shared" si="0"/>
        <v>Fall</v>
      </c>
      <c r="P1" s="23" t="str">
        <f t="shared" si="0"/>
        <v>Trend</v>
      </c>
      <c r="Q1" s="23" t="s">
        <v>73</v>
      </c>
      <c r="R1" s="23" t="s">
        <v>74</v>
      </c>
    </row>
    <row r="2" spans="1:18" x14ac:dyDescent="0.25">
      <c r="A2" s="18">
        <f>Data!A2</f>
        <v>39448</v>
      </c>
      <c r="B2" s="5">
        <f>Data!I2</f>
        <v>5081351.5999999996</v>
      </c>
      <c r="C2" s="23">
        <f>Data!S2</f>
        <v>949.6</v>
      </c>
      <c r="D2" s="23">
        <f>Data!T2</f>
        <v>0</v>
      </c>
      <c r="J2" s="23">
        <f>'GS&gt;50 OLS Model'!$B$5</f>
        <v>4319947.3574043699</v>
      </c>
      <c r="K2" s="23">
        <f>'GS&gt;50 OLS Model'!$B$6*C2</f>
        <v>1051083.9909128458</v>
      </c>
      <c r="L2" s="23">
        <f>'GS&gt;50 OLS Model'!$B$7*D2</f>
        <v>0</v>
      </c>
      <c r="M2" s="23">
        <f>'Residential OLS model'!$B$8*E2</f>
        <v>0</v>
      </c>
      <c r="N2" s="23">
        <f>'Residential OLS model'!$B$9*F2</f>
        <v>0</v>
      </c>
      <c r="O2" s="23">
        <f>'Residential OLS model'!$B$10*G2</f>
        <v>0</v>
      </c>
      <c r="P2" s="23">
        <f>'Residential OLS model'!$B$11*H2</f>
        <v>0</v>
      </c>
      <c r="Q2" s="23">
        <f t="shared" ref="Q2:Q54" si="1">SUM(J2:P2)</f>
        <v>5371031.3483172152</v>
      </c>
      <c r="R2" s="13">
        <f t="shared" ref="R2:R54" si="2">ABS(Q2-B2)/B2</f>
        <v>5.70084046766643E-2</v>
      </c>
    </row>
    <row r="3" spans="1:18" x14ac:dyDescent="0.25">
      <c r="A3" s="18">
        <f>Data!A3</f>
        <v>39479</v>
      </c>
      <c r="B3" s="5">
        <f>Data!I3</f>
        <v>5088258.5199999996</v>
      </c>
      <c r="C3" s="23">
        <f>Data!S3</f>
        <v>951.2</v>
      </c>
      <c r="D3" s="23">
        <f>Data!T3</f>
        <v>0</v>
      </c>
      <c r="J3" s="23">
        <f>'GS&gt;50 OLS Model'!$B$5</f>
        <v>4319947.3574043699</v>
      </c>
      <c r="K3" s="23">
        <f>'GS&gt;50 OLS Model'!$B$6*C3</f>
        <v>1052854.9833153947</v>
      </c>
      <c r="L3" s="23">
        <f>'GS&gt;50 OLS Model'!$B$7*D3</f>
        <v>0</v>
      </c>
      <c r="M3" s="23">
        <f>'Residential OLS model'!$B$8*E3</f>
        <v>0</v>
      </c>
      <c r="N3" s="23">
        <f>'Residential OLS model'!$B$9*F3</f>
        <v>0</v>
      </c>
      <c r="O3" s="23">
        <f>'Residential OLS model'!$B$10*G3</f>
        <v>0</v>
      </c>
      <c r="P3" s="23">
        <f>'Residential OLS model'!$B$11*H3</f>
        <v>0</v>
      </c>
      <c r="Q3" s="23">
        <f t="shared" si="1"/>
        <v>5372802.3407197651</v>
      </c>
      <c r="R3" s="13">
        <f t="shared" si="2"/>
        <v>5.5921651700937068E-2</v>
      </c>
    </row>
    <row r="4" spans="1:18" x14ac:dyDescent="0.25">
      <c r="A4" s="18">
        <f>Data!A4</f>
        <v>39508</v>
      </c>
      <c r="B4" s="5">
        <f>Data!I4</f>
        <v>4494318.0999999996</v>
      </c>
      <c r="C4" s="23">
        <f>Data!S4</f>
        <v>881.6</v>
      </c>
      <c r="D4" s="23">
        <f>Data!T4</f>
        <v>0</v>
      </c>
      <c r="J4" s="23">
        <f>'GS&gt;50 OLS Model'!$B$5</f>
        <v>4319947.3574043699</v>
      </c>
      <c r="K4" s="23">
        <f>'GS&gt;50 OLS Model'!$B$6*C4</f>
        <v>975816.81380451226</v>
      </c>
      <c r="L4" s="23">
        <f>'GS&gt;50 OLS Model'!$B$7*D4</f>
        <v>0</v>
      </c>
      <c r="M4" s="23">
        <f>'Residential OLS model'!$B$8*E4</f>
        <v>0</v>
      </c>
      <c r="N4" s="23">
        <f>'Residential OLS model'!$B$9*F4</f>
        <v>0</v>
      </c>
      <c r="O4" s="23">
        <f>'Residential OLS model'!$B$10*G4</f>
        <v>0</v>
      </c>
      <c r="P4" s="23">
        <f>'Residential OLS model'!$B$11*H4</f>
        <v>0</v>
      </c>
      <c r="Q4" s="23">
        <f t="shared" si="1"/>
        <v>5295764.1712088818</v>
      </c>
      <c r="R4" s="13">
        <f t="shared" si="2"/>
        <v>0.17832428710573073</v>
      </c>
    </row>
    <row r="5" spans="1:18" x14ac:dyDescent="0.25">
      <c r="A5" s="18">
        <f>Data!A5</f>
        <v>39539</v>
      </c>
      <c r="B5" s="5">
        <f>Data!I5</f>
        <v>4956848.84</v>
      </c>
      <c r="C5" s="23">
        <f>Data!S5</f>
        <v>431.2</v>
      </c>
      <c r="D5" s="23">
        <f>Data!T5</f>
        <v>0</v>
      </c>
      <c r="J5" s="23">
        <f>'GS&gt;50 OLS Model'!$B$5</f>
        <v>4319947.3574043699</v>
      </c>
      <c r="K5" s="23">
        <f>'GS&gt;50 OLS Model'!$B$6*C5</f>
        <v>477282.45248696196</v>
      </c>
      <c r="L5" s="23">
        <f>'GS&gt;50 OLS Model'!$B$7*D5</f>
        <v>0</v>
      </c>
      <c r="M5" s="23">
        <f>'Residential OLS model'!$B$8*E5</f>
        <v>0</v>
      </c>
      <c r="N5" s="23">
        <f>'Residential OLS model'!$B$9*F5</f>
        <v>0</v>
      </c>
      <c r="O5" s="23">
        <f>'Residential OLS model'!$B$10*G5</f>
        <v>0</v>
      </c>
      <c r="P5" s="23">
        <f>'Residential OLS model'!$B$11*H5</f>
        <v>0</v>
      </c>
      <c r="Q5" s="23">
        <f t="shared" si="1"/>
        <v>4797229.8098913319</v>
      </c>
      <c r="R5" s="13">
        <f t="shared" si="2"/>
        <v>3.220171428682661E-2</v>
      </c>
    </row>
    <row r="6" spans="1:18" x14ac:dyDescent="0.25">
      <c r="A6" s="18">
        <f>Data!A6</f>
        <v>39569</v>
      </c>
      <c r="B6" s="5">
        <f>Data!I6</f>
        <v>4738393.8600000003</v>
      </c>
      <c r="C6" s="23">
        <f>Data!S6</f>
        <v>322.10000000000002</v>
      </c>
      <c r="D6" s="23">
        <f>Data!T6</f>
        <v>0</v>
      </c>
      <c r="J6" s="23">
        <f>'GS&gt;50 OLS Model'!$B$5</f>
        <v>4319947.3574043699</v>
      </c>
      <c r="K6" s="23">
        <f>'GS&gt;50 OLS Model'!$B$6*C6</f>
        <v>356522.9080381504</v>
      </c>
      <c r="L6" s="23">
        <f>'GS&gt;50 OLS Model'!$B$7*D6</f>
        <v>0</v>
      </c>
      <c r="M6" s="23">
        <f>'Residential OLS model'!$B$8*E6</f>
        <v>0</v>
      </c>
      <c r="N6" s="23">
        <f>'Residential OLS model'!$B$9*F6</f>
        <v>0</v>
      </c>
      <c r="O6" s="23">
        <f>'Residential OLS model'!$B$10*G6</f>
        <v>0</v>
      </c>
      <c r="P6" s="23">
        <f>'Residential OLS model'!$B$11*H6</f>
        <v>0</v>
      </c>
      <c r="Q6" s="23">
        <f t="shared" si="1"/>
        <v>4676470.2654425204</v>
      </c>
      <c r="R6" s="13">
        <f t="shared" si="2"/>
        <v>1.3068477713560086E-2</v>
      </c>
    </row>
    <row r="7" spans="1:18" x14ac:dyDescent="0.25">
      <c r="A7" s="18">
        <f>Data!A7</f>
        <v>39600</v>
      </c>
      <c r="B7" s="5">
        <f>Data!I7</f>
        <v>4623139.58</v>
      </c>
      <c r="C7" s="23">
        <f>Data!S7</f>
        <v>85.4</v>
      </c>
      <c r="D7" s="23">
        <f>Data!T7</f>
        <v>13.5</v>
      </c>
      <c r="J7" s="23">
        <f>'GS&gt;50 OLS Model'!$B$5</f>
        <v>4319947.3574043699</v>
      </c>
      <c r="K7" s="23">
        <f>'GS&gt;50 OLS Model'!$B$6*C7</f>
        <v>94526.719486054164</v>
      </c>
      <c r="L7" s="23">
        <f>'GS&gt;50 OLS Model'!$B$7*D7</f>
        <v>-5528.3775646484974</v>
      </c>
      <c r="M7" s="23">
        <f>'Residential OLS model'!$B$8*E7</f>
        <v>0</v>
      </c>
      <c r="N7" s="23">
        <f>'Residential OLS model'!$B$9*F7</f>
        <v>0</v>
      </c>
      <c r="O7" s="23">
        <f>'Residential OLS model'!$B$10*G7</f>
        <v>0</v>
      </c>
      <c r="P7" s="23">
        <f>'Residential OLS model'!$B$11*H7</f>
        <v>0</v>
      </c>
      <c r="Q7" s="23">
        <f t="shared" si="1"/>
        <v>4408945.6993257757</v>
      </c>
      <c r="R7" s="13">
        <f t="shared" si="2"/>
        <v>4.6330827129001446E-2</v>
      </c>
    </row>
    <row r="8" spans="1:18" x14ac:dyDescent="0.25">
      <c r="A8" s="18">
        <f>Data!A8</f>
        <v>39630</v>
      </c>
      <c r="B8" s="5">
        <f>Data!I8</f>
        <v>4566050.68</v>
      </c>
      <c r="C8" s="23">
        <f>Data!S8</f>
        <v>40.9</v>
      </c>
      <c r="D8" s="23">
        <f>Data!T8</f>
        <v>13.2</v>
      </c>
      <c r="J8" s="23">
        <f>'GS&gt;50 OLS Model'!$B$5</f>
        <v>4319947.3574043699</v>
      </c>
      <c r="K8" s="23">
        <f>'GS&gt;50 OLS Model'!$B$6*C8</f>
        <v>45270.993290159422</v>
      </c>
      <c r="L8" s="23">
        <f>'GS&gt;50 OLS Model'!$B$7*D8</f>
        <v>-5405.5247298785307</v>
      </c>
      <c r="M8" s="23">
        <f>'Residential OLS model'!$B$8*E8</f>
        <v>0</v>
      </c>
      <c r="N8" s="23">
        <f>'Residential OLS model'!$B$9*F8</f>
        <v>0</v>
      </c>
      <c r="O8" s="23">
        <f>'Residential OLS model'!$B$10*G8</f>
        <v>0</v>
      </c>
      <c r="P8" s="23">
        <f>'Residential OLS model'!$B$11*H8</f>
        <v>0</v>
      </c>
      <c r="Q8" s="23">
        <f t="shared" si="1"/>
        <v>4359812.8259646511</v>
      </c>
      <c r="R8" s="13">
        <f t="shared" si="2"/>
        <v>4.5167666434080982E-2</v>
      </c>
    </row>
    <row r="9" spans="1:18" x14ac:dyDescent="0.25">
      <c r="A9" s="18">
        <f>Data!A9</f>
        <v>39661</v>
      </c>
      <c r="B9" s="5">
        <f>Data!I9</f>
        <v>4456276.88</v>
      </c>
      <c r="C9" s="23">
        <f>Data!S9</f>
        <v>59</v>
      </c>
      <c r="D9" s="23">
        <f>Data!T9</f>
        <v>9.4</v>
      </c>
      <c r="J9" s="23">
        <f>'GS&gt;50 OLS Model'!$B$5</f>
        <v>4319947.3574043699</v>
      </c>
      <c r="K9" s="23">
        <f>'GS&gt;50 OLS Model'!$B$6*C9</f>
        <v>65305.344843995263</v>
      </c>
      <c r="L9" s="23">
        <f>'GS&gt;50 OLS Model'!$B$7*D9</f>
        <v>-3849.3888227922871</v>
      </c>
      <c r="M9" s="23">
        <f>'Residential OLS model'!$B$8*E9</f>
        <v>0</v>
      </c>
      <c r="N9" s="23">
        <f>'Residential OLS model'!$B$9*F9</f>
        <v>0</v>
      </c>
      <c r="O9" s="23">
        <f>'Residential OLS model'!$B$10*G9</f>
        <v>0</v>
      </c>
      <c r="P9" s="23">
        <f>'Residential OLS model'!$B$11*H9</f>
        <v>0</v>
      </c>
      <c r="Q9" s="23">
        <f t="shared" si="1"/>
        <v>4381403.3134255726</v>
      </c>
      <c r="R9" s="13">
        <f t="shared" si="2"/>
        <v>1.6801821024735632E-2</v>
      </c>
    </row>
    <row r="10" spans="1:18" x14ac:dyDescent="0.25">
      <c r="A10" s="18">
        <f>Data!A10</f>
        <v>39692</v>
      </c>
      <c r="B10" s="5">
        <f>Data!I10</f>
        <v>4487695.24</v>
      </c>
      <c r="C10" s="23">
        <f>Data!S10</f>
        <v>201.3</v>
      </c>
      <c r="D10" s="23">
        <f>Data!T10</f>
        <v>8.4</v>
      </c>
      <c r="J10" s="23">
        <f>'GS&gt;50 OLS Model'!$B$5</f>
        <v>4319947.3574043699</v>
      </c>
      <c r="K10" s="23">
        <f>'GS&gt;50 OLS Model'!$B$6*C10</f>
        <v>222812.9816456991</v>
      </c>
      <c r="L10" s="23">
        <f>'GS&gt;50 OLS Model'!$B$7*D10</f>
        <v>-3439.8793735590652</v>
      </c>
      <c r="M10" s="23">
        <f>'Residential OLS model'!$B$8*E10</f>
        <v>0</v>
      </c>
      <c r="N10" s="23">
        <f>'Residential OLS model'!$B$9*F10</f>
        <v>0</v>
      </c>
      <c r="O10" s="23">
        <f>'Residential OLS model'!$B$10*G10</f>
        <v>0</v>
      </c>
      <c r="P10" s="23">
        <f>'Residential OLS model'!$B$11*H10</f>
        <v>0</v>
      </c>
      <c r="Q10" s="23">
        <f t="shared" si="1"/>
        <v>4539320.4596765097</v>
      </c>
      <c r="R10" s="13">
        <f t="shared" si="2"/>
        <v>1.1503726727332202E-2</v>
      </c>
    </row>
    <row r="11" spans="1:18" x14ac:dyDescent="0.25">
      <c r="A11" s="18">
        <f>Data!A11</f>
        <v>39722</v>
      </c>
      <c r="B11" s="5">
        <f>Data!I11</f>
        <v>4820295.41</v>
      </c>
      <c r="C11" s="23">
        <f>Data!S11</f>
        <v>404.9</v>
      </c>
      <c r="D11" s="23">
        <f>Data!T11</f>
        <v>2.5</v>
      </c>
      <c r="J11" s="23">
        <f>'GS&gt;50 OLS Model'!$B$5</f>
        <v>4319947.3574043699</v>
      </c>
      <c r="K11" s="23">
        <f>'GS&gt;50 OLS Model'!$B$6*C11</f>
        <v>448171.76487006235</v>
      </c>
      <c r="L11" s="23">
        <f>'GS&gt;50 OLS Model'!$B$7*D11</f>
        <v>-1023.7736230830551</v>
      </c>
      <c r="M11" s="23">
        <f>'Residential OLS model'!$B$8*E11</f>
        <v>0</v>
      </c>
      <c r="N11" s="23">
        <f>'Residential OLS model'!$B$9*F11</f>
        <v>0</v>
      </c>
      <c r="O11" s="23">
        <f>'Residential OLS model'!$B$10*G11</f>
        <v>0</v>
      </c>
      <c r="P11" s="23">
        <f>'Residential OLS model'!$B$11*H11</f>
        <v>0</v>
      </c>
      <c r="Q11" s="23">
        <f t="shared" si="1"/>
        <v>4767095.3486513495</v>
      </c>
      <c r="R11" s="13">
        <f t="shared" si="2"/>
        <v>1.1036680705975778E-2</v>
      </c>
    </row>
    <row r="12" spans="1:18" x14ac:dyDescent="0.25">
      <c r="A12" s="18">
        <f>Data!A12</f>
        <v>39753</v>
      </c>
      <c r="B12" s="5">
        <f>Data!I12</f>
        <v>4980376.34</v>
      </c>
      <c r="C12" s="23">
        <f>Data!S12</f>
        <v>600.1</v>
      </c>
      <c r="D12" s="23">
        <f>Data!T12</f>
        <v>0</v>
      </c>
      <c r="J12" s="23">
        <f>'GS&gt;50 OLS Model'!$B$5</f>
        <v>4319947.3574043699</v>
      </c>
      <c r="K12" s="23">
        <f>'GS&gt;50 OLS Model'!$B$6*C12</f>
        <v>664232.83798104338</v>
      </c>
      <c r="L12" s="23">
        <f>'GS&gt;50 OLS Model'!$B$7*D12</f>
        <v>0</v>
      </c>
      <c r="M12" s="23">
        <f>'Residential OLS model'!$B$8*E12</f>
        <v>0</v>
      </c>
      <c r="N12" s="23">
        <f>'Residential OLS model'!$B$9*F12</f>
        <v>0</v>
      </c>
      <c r="O12" s="23">
        <f>'Residential OLS model'!$B$10*G12</f>
        <v>0</v>
      </c>
      <c r="P12" s="23">
        <f>'Residential OLS model'!$B$11*H12</f>
        <v>0</v>
      </c>
      <c r="Q12" s="23">
        <f t="shared" si="1"/>
        <v>4984180.1953854132</v>
      </c>
      <c r="R12" s="13">
        <f t="shared" si="2"/>
        <v>7.6376866440044835E-4</v>
      </c>
    </row>
    <row r="13" spans="1:18" x14ac:dyDescent="0.25">
      <c r="A13" s="18">
        <f>Data!A13</f>
        <v>39783</v>
      </c>
      <c r="B13" s="5">
        <f>Data!I13</f>
        <v>5649173</v>
      </c>
      <c r="C13" s="23">
        <f>Data!S13</f>
        <v>1041.0999999999999</v>
      </c>
      <c r="D13" s="23">
        <f>Data!T13</f>
        <v>0</v>
      </c>
      <c r="J13" s="23">
        <f>'GS&gt;50 OLS Model'!$B$5</f>
        <v>4319947.3574043699</v>
      </c>
      <c r="K13" s="23">
        <f>'GS&gt;50 OLS Model'!$B$6*C13</f>
        <v>1152362.6189336178</v>
      </c>
      <c r="L13" s="23">
        <f>'GS&gt;50 OLS Model'!$B$7*D13</f>
        <v>0</v>
      </c>
      <c r="M13" s="23">
        <f>'Residential OLS model'!$B$8*E13</f>
        <v>0</v>
      </c>
      <c r="N13" s="23">
        <f>'Residential OLS model'!$B$9*F13</f>
        <v>0</v>
      </c>
      <c r="O13" s="23">
        <f>'Residential OLS model'!$B$10*G13</f>
        <v>0</v>
      </c>
      <c r="P13" s="23">
        <f>'Residential OLS model'!$B$11*H13</f>
        <v>0</v>
      </c>
      <c r="Q13" s="23">
        <f t="shared" si="1"/>
        <v>5472309.9763379879</v>
      </c>
      <c r="R13" s="13">
        <f t="shared" si="2"/>
        <v>3.1307772599991554E-2</v>
      </c>
    </row>
    <row r="14" spans="1:18" x14ac:dyDescent="0.25">
      <c r="A14" s="18">
        <f>Data!A14</f>
        <v>39814</v>
      </c>
      <c r="B14" s="5">
        <f>Data!I14</f>
        <v>5360696</v>
      </c>
      <c r="C14" s="23">
        <f>Data!S14</f>
        <v>1165.0999999999999</v>
      </c>
      <c r="D14" s="23">
        <f>Data!T14</f>
        <v>0</v>
      </c>
      <c r="J14" s="23">
        <f>'GS&gt;50 OLS Model'!$B$5</f>
        <v>4319947.3574043699</v>
      </c>
      <c r="K14" s="23">
        <f>'GS&gt;50 OLS Model'!$B$6*C14</f>
        <v>1289614.5301311673</v>
      </c>
      <c r="L14" s="23">
        <f>'GS&gt;50 OLS Model'!$B$7*D14</f>
        <v>0</v>
      </c>
      <c r="M14" s="23">
        <f>'Residential OLS model'!$B$8*E14</f>
        <v>0</v>
      </c>
      <c r="N14" s="23">
        <f>'Residential OLS model'!$B$9*F14</f>
        <v>0</v>
      </c>
      <c r="O14" s="23">
        <f>'Residential OLS model'!$B$10*G14</f>
        <v>0</v>
      </c>
      <c r="P14" s="23">
        <f>'Residential OLS model'!$B$11*H14</f>
        <v>0</v>
      </c>
      <c r="Q14" s="23">
        <f t="shared" si="1"/>
        <v>5609561.8875355367</v>
      </c>
      <c r="R14" s="13">
        <f t="shared" si="2"/>
        <v>4.6424174684693308E-2</v>
      </c>
    </row>
    <row r="15" spans="1:18" x14ac:dyDescent="0.25">
      <c r="A15" s="18">
        <f>Data!A15</f>
        <v>39845</v>
      </c>
      <c r="B15" s="5">
        <f>Data!I15</f>
        <v>4930728</v>
      </c>
      <c r="C15" s="23">
        <f>Data!S15</f>
        <v>891.4</v>
      </c>
      <c r="D15" s="23">
        <f>Data!T15</f>
        <v>0</v>
      </c>
      <c r="J15" s="23">
        <f>'GS&gt;50 OLS Model'!$B$5</f>
        <v>4319947.3574043699</v>
      </c>
      <c r="K15" s="23">
        <f>'GS&gt;50 OLS Model'!$B$6*C15</f>
        <v>986664.14227012498</v>
      </c>
      <c r="L15" s="23">
        <f>'GS&gt;50 OLS Model'!$B$7*D15</f>
        <v>0</v>
      </c>
      <c r="M15" s="23">
        <f>'Residential OLS model'!$B$8*E15</f>
        <v>0</v>
      </c>
      <c r="N15" s="23">
        <f>'Residential OLS model'!$B$9*F15</f>
        <v>0</v>
      </c>
      <c r="O15" s="23">
        <f>'Residential OLS model'!$B$10*G15</f>
        <v>0</v>
      </c>
      <c r="P15" s="23">
        <f>'Residential OLS model'!$B$11*H15</f>
        <v>0</v>
      </c>
      <c r="Q15" s="23">
        <f t="shared" si="1"/>
        <v>5306611.4996744953</v>
      </c>
      <c r="R15" s="13">
        <f t="shared" si="2"/>
        <v>7.6232860477092892E-2</v>
      </c>
    </row>
    <row r="16" spans="1:18" x14ac:dyDescent="0.25">
      <c r="A16" s="18">
        <f>Data!A16</f>
        <v>39873</v>
      </c>
      <c r="B16" s="5">
        <f>Data!I16</f>
        <v>3828449</v>
      </c>
      <c r="C16" s="23">
        <f>Data!S16</f>
        <v>782.4</v>
      </c>
      <c r="D16" s="23">
        <f>Data!T16</f>
        <v>0</v>
      </c>
      <c r="J16" s="23">
        <f>'GS&gt;50 OLS Model'!$B$5</f>
        <v>4319947.3574043699</v>
      </c>
      <c r="K16" s="23">
        <f>'GS&gt;50 OLS Model'!$B$6*C16</f>
        <v>866015.28484647267</v>
      </c>
      <c r="L16" s="23">
        <f>'GS&gt;50 OLS Model'!$B$7*D16</f>
        <v>0</v>
      </c>
      <c r="M16" s="23">
        <f>'Residential OLS model'!$B$8*E16</f>
        <v>0</v>
      </c>
      <c r="N16" s="23">
        <f>'Residential OLS model'!$B$9*F16</f>
        <v>0</v>
      </c>
      <c r="O16" s="23">
        <f>'Residential OLS model'!$B$10*G16</f>
        <v>0</v>
      </c>
      <c r="P16" s="23">
        <f>'Residential OLS model'!$B$11*H16</f>
        <v>0</v>
      </c>
      <c r="Q16" s="23">
        <f t="shared" si="1"/>
        <v>5185962.6422508424</v>
      </c>
      <c r="R16" s="13">
        <f t="shared" si="2"/>
        <v>0.35458579760389713</v>
      </c>
    </row>
    <row r="17" spans="1:18" x14ac:dyDescent="0.25">
      <c r="A17" s="18">
        <f>Data!A17</f>
        <v>39904</v>
      </c>
      <c r="B17" s="5">
        <f>Data!I17</f>
        <v>5645997</v>
      </c>
      <c r="C17" s="23">
        <f>Data!S17</f>
        <v>509.7</v>
      </c>
      <c r="D17" s="23">
        <f>Data!T17</f>
        <v>0</v>
      </c>
      <c r="J17" s="23">
        <f>'GS&gt;50 OLS Model'!$B$5</f>
        <v>4319947.3574043699</v>
      </c>
      <c r="K17" s="23">
        <f>'GS&gt;50 OLS Model'!$B$6*C17</f>
        <v>564171.76723702345</v>
      </c>
      <c r="L17" s="23">
        <f>'GS&gt;50 OLS Model'!$B$7*D17</f>
        <v>0</v>
      </c>
      <c r="M17" s="23">
        <f>'Residential OLS model'!$B$8*E17</f>
        <v>0</v>
      </c>
      <c r="N17" s="23">
        <f>'Residential OLS model'!$B$9*F17</f>
        <v>0</v>
      </c>
      <c r="O17" s="23">
        <f>'Residential OLS model'!$B$10*G17</f>
        <v>0</v>
      </c>
      <c r="P17" s="23">
        <f>'Residential OLS model'!$B$11*H17</f>
        <v>0</v>
      </c>
      <c r="Q17" s="23">
        <f t="shared" si="1"/>
        <v>4884119.1246413933</v>
      </c>
      <c r="R17" s="13">
        <f t="shared" si="2"/>
        <v>0.13494124693275725</v>
      </c>
    </row>
    <row r="18" spans="1:18" x14ac:dyDescent="0.25">
      <c r="A18" s="18">
        <f>Data!A18</f>
        <v>39934</v>
      </c>
      <c r="B18" s="5">
        <f>Data!I18</f>
        <v>5220422</v>
      </c>
      <c r="C18" s="23">
        <f>Data!S18</f>
        <v>326.10000000000002</v>
      </c>
      <c r="D18" s="23">
        <f>Data!T18</f>
        <v>0</v>
      </c>
      <c r="J18" s="23">
        <f>'GS&gt;50 OLS Model'!$B$5</f>
        <v>4319947.3574043699</v>
      </c>
      <c r="K18" s="23">
        <f>'GS&gt;50 OLS Model'!$B$6*C18</f>
        <v>360950.38904452295</v>
      </c>
      <c r="L18" s="23">
        <f>'GS&gt;50 OLS Model'!$B$7*D18</f>
        <v>0</v>
      </c>
      <c r="M18" s="23">
        <f>'Residential OLS model'!$B$8*E18</f>
        <v>0</v>
      </c>
      <c r="N18" s="23">
        <f>'Residential OLS model'!$B$9*F18</f>
        <v>0</v>
      </c>
      <c r="O18" s="23">
        <f>'Residential OLS model'!$B$10*G18</f>
        <v>0</v>
      </c>
      <c r="P18" s="23">
        <f>'Residential OLS model'!$B$11*H18</f>
        <v>0</v>
      </c>
      <c r="Q18" s="23">
        <f t="shared" si="1"/>
        <v>4680897.7464488931</v>
      </c>
      <c r="R18" s="13">
        <f t="shared" si="2"/>
        <v>0.10334878167916442</v>
      </c>
    </row>
    <row r="19" spans="1:18" x14ac:dyDescent="0.25">
      <c r="A19" s="18">
        <f>Data!A19</f>
        <v>39965</v>
      </c>
      <c r="B19" s="5">
        <f>Data!I19</f>
        <v>4592089</v>
      </c>
      <c r="C19" s="23">
        <f>Data!S19</f>
        <v>117.6</v>
      </c>
      <c r="D19" s="23">
        <f>Data!T19</f>
        <v>29.4</v>
      </c>
      <c r="J19" s="23">
        <f>'GS&gt;50 OLS Model'!$B$5</f>
        <v>4319947.3574043699</v>
      </c>
      <c r="K19" s="23">
        <f>'GS&gt;50 OLS Model'!$B$6*C19</f>
        <v>130167.94158735326</v>
      </c>
      <c r="L19" s="23">
        <f>'GS&gt;50 OLS Model'!$B$7*D19</f>
        <v>-12039.577807456728</v>
      </c>
      <c r="M19" s="23">
        <f>'Residential OLS model'!$B$8*E19</f>
        <v>0</v>
      </c>
      <c r="N19" s="23">
        <f>'Residential OLS model'!$B$9*F19</f>
        <v>0</v>
      </c>
      <c r="O19" s="23">
        <f>'Residential OLS model'!$B$10*G19</f>
        <v>0</v>
      </c>
      <c r="P19" s="23">
        <f>'Residential OLS model'!$B$11*H19</f>
        <v>0</v>
      </c>
      <c r="Q19" s="23">
        <f t="shared" si="1"/>
        <v>4438075.7211842658</v>
      </c>
      <c r="R19" s="13">
        <f t="shared" si="2"/>
        <v>3.3538827060131934E-2</v>
      </c>
    </row>
    <row r="20" spans="1:18" x14ac:dyDescent="0.25">
      <c r="A20" s="18">
        <f>Data!A20</f>
        <v>39995</v>
      </c>
      <c r="B20" s="5">
        <f>Data!I20</f>
        <v>3884948</v>
      </c>
      <c r="C20" s="23">
        <f>Data!S20</f>
        <v>74</v>
      </c>
      <c r="D20" s="23">
        <f>Data!T20</f>
        <v>6.4</v>
      </c>
      <c r="J20" s="23">
        <f>'GS&gt;50 OLS Model'!$B$5</f>
        <v>4319947.3574043699</v>
      </c>
      <c r="K20" s="23">
        <f>'GS&gt;50 OLS Model'!$B$6*C20</f>
        <v>81908.398617892351</v>
      </c>
      <c r="L20" s="23">
        <f>'GS&gt;50 OLS Model'!$B$7*D20</f>
        <v>-2620.8604750926211</v>
      </c>
      <c r="M20" s="23">
        <f>'Residential OLS model'!$B$8*E20</f>
        <v>0</v>
      </c>
      <c r="N20" s="23">
        <f>'Residential OLS model'!$B$9*F20</f>
        <v>0</v>
      </c>
      <c r="O20" s="23">
        <f>'Residential OLS model'!$B$10*G20</f>
        <v>0</v>
      </c>
      <c r="P20" s="23">
        <f>'Residential OLS model'!$B$11*H20</f>
        <v>0</v>
      </c>
      <c r="Q20" s="23">
        <f t="shared" si="1"/>
        <v>4399234.8955471702</v>
      </c>
      <c r="R20" s="13">
        <f t="shared" si="2"/>
        <v>0.13237935116433225</v>
      </c>
    </row>
    <row r="21" spans="1:18" x14ac:dyDescent="0.25">
      <c r="A21" s="18">
        <f>Data!A21</f>
        <v>40026</v>
      </c>
      <c r="B21" s="5">
        <f>Data!I21</f>
        <v>4509459</v>
      </c>
      <c r="C21" s="23">
        <f>Data!S21</f>
        <v>107.7</v>
      </c>
      <c r="D21" s="23">
        <f>Data!T21</f>
        <v>23.9</v>
      </c>
      <c r="J21" s="23">
        <f>'GS&gt;50 OLS Model'!$B$5</f>
        <v>4319947.3574043699</v>
      </c>
      <c r="K21" s="23">
        <f>'GS&gt;50 OLS Model'!$B$6*C21</f>
        <v>119209.92609658118</v>
      </c>
      <c r="L21" s="23">
        <f>'GS&gt;50 OLS Model'!$B$7*D21</f>
        <v>-9787.2758366740054</v>
      </c>
      <c r="M21" s="23">
        <f>'Residential OLS model'!$B$8*E21</f>
        <v>0</v>
      </c>
      <c r="N21" s="23">
        <f>'Residential OLS model'!$B$9*F21</f>
        <v>0</v>
      </c>
      <c r="O21" s="23">
        <f>'Residential OLS model'!$B$10*G21</f>
        <v>0</v>
      </c>
      <c r="P21" s="23">
        <f>'Residential OLS model'!$B$11*H21</f>
        <v>0</v>
      </c>
      <c r="Q21" s="23">
        <f t="shared" si="1"/>
        <v>4429370.0076642772</v>
      </c>
      <c r="R21" s="13">
        <f t="shared" si="2"/>
        <v>1.7760221866020467E-2</v>
      </c>
    </row>
    <row r="22" spans="1:18" x14ac:dyDescent="0.25">
      <c r="A22" s="18">
        <f>Data!A22</f>
        <v>40057</v>
      </c>
      <c r="B22" s="5">
        <f>Data!I22</f>
        <v>4690550</v>
      </c>
      <c r="C22" s="23">
        <f>Data!S22</f>
        <v>145.5</v>
      </c>
      <c r="D22" s="23">
        <f>Data!T22</f>
        <v>5.4</v>
      </c>
      <c r="J22" s="23">
        <f>'GS&gt;50 OLS Model'!$B$5</f>
        <v>4319947.3574043699</v>
      </c>
      <c r="K22" s="23">
        <f>'GS&gt;50 OLS Model'!$B$6*C22</f>
        <v>161049.62160680187</v>
      </c>
      <c r="L22" s="23">
        <f>'GS&gt;50 OLS Model'!$B$7*D22</f>
        <v>-2211.3510258593992</v>
      </c>
      <c r="M22" s="23">
        <f>'Residential OLS model'!$B$8*E22</f>
        <v>0</v>
      </c>
      <c r="N22" s="23">
        <f>'Residential OLS model'!$B$9*F22</f>
        <v>0</v>
      </c>
      <c r="O22" s="23">
        <f>'Residential OLS model'!$B$10*G22</f>
        <v>0</v>
      </c>
      <c r="P22" s="23">
        <f>'Residential OLS model'!$B$11*H22</f>
        <v>0</v>
      </c>
      <c r="Q22" s="23">
        <f t="shared" si="1"/>
        <v>4478785.6279853117</v>
      </c>
      <c r="R22" s="13">
        <f t="shared" si="2"/>
        <v>4.51470236997129E-2</v>
      </c>
    </row>
    <row r="23" spans="1:18" x14ac:dyDescent="0.25">
      <c r="A23" s="18">
        <f>Data!A23</f>
        <v>40087</v>
      </c>
      <c r="B23" s="5">
        <f>Data!I23</f>
        <v>5434451</v>
      </c>
      <c r="C23" s="23">
        <f>Data!S23</f>
        <v>466.8</v>
      </c>
      <c r="D23" s="23">
        <f>Data!T23</f>
        <v>0</v>
      </c>
      <c r="J23" s="23">
        <f>'GS&gt;50 OLS Model'!$B$5</f>
        <v>4319947.3574043699</v>
      </c>
      <c r="K23" s="23">
        <f>'GS&gt;50 OLS Model'!$B$6*C23</f>
        <v>516687.03344367776</v>
      </c>
      <c r="L23" s="23">
        <f>'GS&gt;50 OLS Model'!$B$7*D23</f>
        <v>0</v>
      </c>
      <c r="M23" s="23">
        <f>'Residential OLS model'!$B$8*E23</f>
        <v>0</v>
      </c>
      <c r="N23" s="23">
        <f>'Residential OLS model'!$B$9*F23</f>
        <v>0</v>
      </c>
      <c r="O23" s="23">
        <f>'Residential OLS model'!$B$10*G23</f>
        <v>0</v>
      </c>
      <c r="P23" s="23">
        <f>'Residential OLS model'!$B$11*H23</f>
        <v>0</v>
      </c>
      <c r="Q23" s="23">
        <f t="shared" si="1"/>
        <v>4836634.390848048</v>
      </c>
      <c r="R23" s="13">
        <f t="shared" si="2"/>
        <v>0.11000496814709562</v>
      </c>
    </row>
    <row r="24" spans="1:18" x14ac:dyDescent="0.25">
      <c r="A24" s="18">
        <f>Data!A24</f>
        <v>40118</v>
      </c>
      <c r="B24" s="5">
        <f>Data!I24</f>
        <v>5036331</v>
      </c>
      <c r="C24" s="23">
        <f>Data!S24</f>
        <v>486.2</v>
      </c>
      <c r="D24" s="23">
        <f>Data!T24</f>
        <v>0</v>
      </c>
      <c r="J24" s="23">
        <f>'GS&gt;50 OLS Model'!$B$5</f>
        <v>4319947.3574043699</v>
      </c>
      <c r="K24" s="23">
        <f>'GS&gt;50 OLS Model'!$B$6*C24</f>
        <v>538160.31632458465</v>
      </c>
      <c r="L24" s="23">
        <f>'GS&gt;50 OLS Model'!$B$7*D24</f>
        <v>0</v>
      </c>
      <c r="M24" s="23">
        <f>'Residential OLS model'!$B$8*E24</f>
        <v>0</v>
      </c>
      <c r="N24" s="23">
        <f>'Residential OLS model'!$B$9*F24</f>
        <v>0</v>
      </c>
      <c r="O24" s="23">
        <f>'Residential OLS model'!$B$10*G24</f>
        <v>0</v>
      </c>
      <c r="P24" s="23">
        <f>'Residential OLS model'!$B$11*H24</f>
        <v>0</v>
      </c>
      <c r="Q24" s="23">
        <f t="shared" si="1"/>
        <v>4858107.673728954</v>
      </c>
      <c r="R24" s="13">
        <f t="shared" si="2"/>
        <v>3.538753236652753E-2</v>
      </c>
    </row>
    <row r="25" spans="1:18" x14ac:dyDescent="0.25">
      <c r="A25" s="18">
        <f>Data!A25</f>
        <v>40148</v>
      </c>
      <c r="B25" s="5">
        <f>Data!I25</f>
        <v>4890636</v>
      </c>
      <c r="C25" s="23">
        <f>Data!S25</f>
        <v>918.1</v>
      </c>
      <c r="D25" s="23">
        <f>Data!T25</f>
        <v>0</v>
      </c>
      <c r="J25" s="23">
        <f>'GS&gt;50 OLS Model'!$B$5</f>
        <v>4319947.3574043699</v>
      </c>
      <c r="K25" s="23">
        <f>'GS&gt;50 OLS Model'!$B$6*C25</f>
        <v>1016217.5779876618</v>
      </c>
      <c r="L25" s="23">
        <f>'GS&gt;50 OLS Model'!$B$7*D25</f>
        <v>0</v>
      </c>
      <c r="M25" s="23">
        <f>'Residential OLS model'!$B$8*E25</f>
        <v>0</v>
      </c>
      <c r="N25" s="23">
        <f>'Residential OLS model'!$B$9*F25</f>
        <v>0</v>
      </c>
      <c r="O25" s="23">
        <f>'Residential OLS model'!$B$10*G25</f>
        <v>0</v>
      </c>
      <c r="P25" s="23">
        <f>'Residential OLS model'!$B$11*H25</f>
        <v>0</v>
      </c>
      <c r="Q25" s="23">
        <f t="shared" si="1"/>
        <v>5336164.9353920314</v>
      </c>
      <c r="R25" s="13">
        <f t="shared" si="2"/>
        <v>9.1098363360518228E-2</v>
      </c>
    </row>
    <row r="26" spans="1:18" x14ac:dyDescent="0.25">
      <c r="A26" s="18">
        <f>Data!A26</f>
        <v>40179</v>
      </c>
      <c r="B26" s="5">
        <f>Data!I26</f>
        <v>4410979</v>
      </c>
      <c r="C26" s="23">
        <f>Data!S26</f>
        <v>963.1</v>
      </c>
      <c r="D26" s="23">
        <f>Data!T26</f>
        <v>0</v>
      </c>
      <c r="J26" s="23">
        <f>'GS&gt;50 OLS Model'!$B$5</f>
        <v>4319947.3574043699</v>
      </c>
      <c r="K26" s="23">
        <f>'GS&gt;50 OLS Model'!$B$6*C26</f>
        <v>1066026.7393093531</v>
      </c>
      <c r="L26" s="23">
        <f>'GS&gt;50 OLS Model'!$B$7*D26</f>
        <v>0</v>
      </c>
      <c r="M26" s="23">
        <f>'Residential OLS model'!$B$8*E26</f>
        <v>0</v>
      </c>
      <c r="N26" s="23">
        <f>'Residential OLS model'!$B$9*F26</f>
        <v>0</v>
      </c>
      <c r="O26" s="23">
        <f>'Residential OLS model'!$B$10*G26</f>
        <v>0</v>
      </c>
      <c r="P26" s="23">
        <f>'Residential OLS model'!$B$11*H26</f>
        <v>0</v>
      </c>
      <c r="Q26" s="23">
        <f t="shared" si="1"/>
        <v>5385974.0967137227</v>
      </c>
      <c r="R26" s="13">
        <f t="shared" si="2"/>
        <v>0.22103825402789781</v>
      </c>
    </row>
    <row r="27" spans="1:18" x14ac:dyDescent="0.25">
      <c r="A27" s="18">
        <f>Data!A27</f>
        <v>40210</v>
      </c>
      <c r="B27" s="5">
        <f>Data!I27</f>
        <v>6824920</v>
      </c>
      <c r="C27" s="23">
        <f>Data!S27</f>
        <v>831.8</v>
      </c>
      <c r="D27" s="23">
        <f>Data!T27</f>
        <v>0</v>
      </c>
      <c r="J27" s="23">
        <f>'GS&gt;50 OLS Model'!$B$5</f>
        <v>4319947.3574043699</v>
      </c>
      <c r="K27" s="23">
        <f>'GS&gt;50 OLS Model'!$B$6*C27</f>
        <v>920694.67527517374</v>
      </c>
      <c r="L27" s="23">
        <f>'GS&gt;50 OLS Model'!$B$7*D27</f>
        <v>0</v>
      </c>
      <c r="M27" s="23">
        <f>'Residential OLS model'!$B$8*E27</f>
        <v>0</v>
      </c>
      <c r="N27" s="23">
        <f>'Residential OLS model'!$B$9*F27</f>
        <v>0</v>
      </c>
      <c r="O27" s="23">
        <f>'Residential OLS model'!$B$10*G27</f>
        <v>0</v>
      </c>
      <c r="P27" s="23">
        <f>'Residential OLS model'!$B$11*H27</f>
        <v>0</v>
      </c>
      <c r="Q27" s="23">
        <f t="shared" si="1"/>
        <v>5240642.0326795438</v>
      </c>
      <c r="R27" s="13">
        <f t="shared" si="2"/>
        <v>0.23213136085411348</v>
      </c>
    </row>
    <row r="28" spans="1:18" x14ac:dyDescent="0.25">
      <c r="A28" s="18">
        <f>Data!A28</f>
        <v>40238</v>
      </c>
      <c r="B28" s="5">
        <f>Data!I28</f>
        <v>5804995</v>
      </c>
      <c r="C28" s="23">
        <f>Data!S28</f>
        <v>571.79999999999995</v>
      </c>
      <c r="D28" s="23">
        <f>Data!T28</f>
        <v>0</v>
      </c>
      <c r="J28" s="23">
        <f>'GS&gt;50 OLS Model'!$B$5</f>
        <v>4319947.3574043699</v>
      </c>
      <c r="K28" s="23">
        <f>'GS&gt;50 OLS Model'!$B$6*C28</f>
        <v>632908.40986095741</v>
      </c>
      <c r="L28" s="23">
        <f>'GS&gt;50 OLS Model'!$B$7*D28</f>
        <v>0</v>
      </c>
      <c r="M28" s="23">
        <f>'Residential OLS model'!$B$8*E28</f>
        <v>0</v>
      </c>
      <c r="N28" s="23">
        <f>'Residential OLS model'!$B$9*F28</f>
        <v>0</v>
      </c>
      <c r="O28" s="23">
        <f>'Residential OLS model'!$B$10*G28</f>
        <v>0</v>
      </c>
      <c r="P28" s="23">
        <f>'Residential OLS model'!$B$11*H28</f>
        <v>0</v>
      </c>
      <c r="Q28" s="23">
        <f t="shared" si="1"/>
        <v>4952855.7672653273</v>
      </c>
      <c r="R28" s="13">
        <f t="shared" si="2"/>
        <v>0.14679413724467855</v>
      </c>
    </row>
    <row r="29" spans="1:18" x14ac:dyDescent="0.25">
      <c r="A29" s="18">
        <f>Data!A29</f>
        <v>40269</v>
      </c>
      <c r="B29" s="5">
        <f>Data!I29</f>
        <v>4997912</v>
      </c>
      <c r="C29" s="23">
        <f>Data!S29</f>
        <v>375.9</v>
      </c>
      <c r="D29" s="23">
        <f>Data!T29</f>
        <v>1.6</v>
      </c>
      <c r="J29" s="23">
        <f>'GS&gt;50 OLS Model'!$B$5</f>
        <v>4319947.3574043699</v>
      </c>
      <c r="K29" s="23">
        <f>'GS&gt;50 OLS Model'!$B$6*C29</f>
        <v>416072.5275738613</v>
      </c>
      <c r="L29" s="23">
        <f>'GS&gt;50 OLS Model'!$B$7*D29</f>
        <v>-655.21511877315527</v>
      </c>
      <c r="M29" s="23">
        <f>'Residential OLS model'!$B$8*E29</f>
        <v>0</v>
      </c>
      <c r="N29" s="23">
        <f>'Residential OLS model'!$B$9*F29</f>
        <v>0</v>
      </c>
      <c r="O29" s="23">
        <f>'Residential OLS model'!$B$10*G29</f>
        <v>0</v>
      </c>
      <c r="P29" s="23">
        <f>'Residential OLS model'!$B$11*H29</f>
        <v>0</v>
      </c>
      <c r="Q29" s="23">
        <f t="shared" si="1"/>
        <v>4735364.6698594578</v>
      </c>
      <c r="R29" s="13">
        <f t="shared" si="2"/>
        <v>5.2531403142060569E-2</v>
      </c>
    </row>
    <row r="30" spans="1:18" x14ac:dyDescent="0.25">
      <c r="A30" s="18">
        <f>Data!A30</f>
        <v>40299</v>
      </c>
      <c r="B30" s="5">
        <f>Data!I30</f>
        <v>4967772</v>
      </c>
      <c r="C30" s="23">
        <f>Data!S30</f>
        <v>191.9</v>
      </c>
      <c r="D30" s="23">
        <f>Data!T30</f>
        <v>30.5</v>
      </c>
      <c r="J30" s="23">
        <f>'GS&gt;50 OLS Model'!$B$5</f>
        <v>4319947.3574043699</v>
      </c>
      <c r="K30" s="23">
        <f>'GS&gt;50 OLS Model'!$B$6*C30</f>
        <v>212408.40128072357</v>
      </c>
      <c r="L30" s="23">
        <f>'GS&gt;50 OLS Model'!$B$7*D30</f>
        <v>-12490.038201613272</v>
      </c>
      <c r="M30" s="23">
        <f>'Residential OLS model'!$B$8*E30</f>
        <v>0</v>
      </c>
      <c r="N30" s="23">
        <f>'Residential OLS model'!$B$9*F30</f>
        <v>0</v>
      </c>
      <c r="O30" s="23">
        <f>'Residential OLS model'!$B$10*G30</f>
        <v>0</v>
      </c>
      <c r="P30" s="23">
        <f>'Residential OLS model'!$B$11*H30</f>
        <v>0</v>
      </c>
      <c r="Q30" s="23">
        <f t="shared" si="1"/>
        <v>4519865.72048348</v>
      </c>
      <c r="R30" s="13">
        <f t="shared" si="2"/>
        <v>9.0162406712006912E-2</v>
      </c>
    </row>
    <row r="31" spans="1:18" x14ac:dyDescent="0.25">
      <c r="A31" s="18">
        <f>Data!A31</f>
        <v>40330</v>
      </c>
      <c r="B31" s="5">
        <f>Data!I31</f>
        <v>4684299</v>
      </c>
      <c r="C31" s="23">
        <f>Data!S31</f>
        <v>123.2</v>
      </c>
      <c r="D31" s="23">
        <f>Data!T31</f>
        <v>2.5</v>
      </c>
      <c r="J31" s="23">
        <f>'GS&gt;50 OLS Model'!$B$5</f>
        <v>4319947.3574043699</v>
      </c>
      <c r="K31" s="23">
        <f>'GS&gt;50 OLS Model'!$B$6*C31</f>
        <v>136366.41499627486</v>
      </c>
      <c r="L31" s="23">
        <f>'GS&gt;50 OLS Model'!$B$7*D31</f>
        <v>-1023.7736230830551</v>
      </c>
      <c r="M31" s="23">
        <f>'Residential OLS model'!$B$8*E31</f>
        <v>0</v>
      </c>
      <c r="N31" s="23">
        <f>'Residential OLS model'!$B$9*F31</f>
        <v>0</v>
      </c>
      <c r="O31" s="23">
        <f>'Residential OLS model'!$B$10*G31</f>
        <v>0</v>
      </c>
      <c r="P31" s="23">
        <f>'Residential OLS model'!$B$11*H31</f>
        <v>0</v>
      </c>
      <c r="Q31" s="23">
        <f t="shared" si="1"/>
        <v>4455289.9987775618</v>
      </c>
      <c r="R31" s="13">
        <f t="shared" si="2"/>
        <v>4.8888638667693537E-2</v>
      </c>
    </row>
    <row r="32" spans="1:18" x14ac:dyDescent="0.25">
      <c r="A32" s="18">
        <f>Data!A32</f>
        <v>40360</v>
      </c>
      <c r="B32" s="5">
        <f>Data!I32</f>
        <v>4069028.5714285709</v>
      </c>
      <c r="C32" s="23">
        <f>Data!S32</f>
        <v>19</v>
      </c>
      <c r="D32" s="23">
        <f>Data!T32</f>
        <v>54.6</v>
      </c>
      <c r="J32" s="23">
        <f>'GS&gt;50 OLS Model'!$B$5</f>
        <v>4319947.3574043699</v>
      </c>
      <c r="K32" s="23">
        <f>'GS&gt;50 OLS Model'!$B$6*C32</f>
        <v>21030.53478026966</v>
      </c>
      <c r="L32" s="23">
        <f>'GS&gt;50 OLS Model'!$B$7*D32</f>
        <v>-22359.215928133923</v>
      </c>
      <c r="M32" s="23">
        <f>'Residential OLS model'!$B$8*E32</f>
        <v>0</v>
      </c>
      <c r="N32" s="23">
        <f>'Residential OLS model'!$B$9*F32</f>
        <v>0</v>
      </c>
      <c r="O32" s="23">
        <f>'Residential OLS model'!$B$10*G32</f>
        <v>0</v>
      </c>
      <c r="P32" s="23">
        <f>'Residential OLS model'!$B$11*H32</f>
        <v>0</v>
      </c>
      <c r="Q32" s="23">
        <f t="shared" si="1"/>
        <v>4318618.6762565058</v>
      </c>
      <c r="R32" s="13">
        <f t="shared" si="2"/>
        <v>6.1338990485463166E-2</v>
      </c>
    </row>
    <row r="33" spans="1:18" x14ac:dyDescent="0.25">
      <c r="A33" s="18">
        <f>Data!A33</f>
        <v>40391</v>
      </c>
      <c r="B33" s="5">
        <f>Data!I33</f>
        <v>4642286</v>
      </c>
      <c r="C33" s="23">
        <f>Data!S33</f>
        <v>50.1</v>
      </c>
      <c r="D33" s="23">
        <f>Data!T33</f>
        <v>60.3</v>
      </c>
      <c r="J33" s="23">
        <f>'GS&gt;50 OLS Model'!$B$5</f>
        <v>4319947.3574043699</v>
      </c>
      <c r="K33" s="23">
        <f>'GS&gt;50 OLS Model'!$B$6*C33</f>
        <v>55454.199604816313</v>
      </c>
      <c r="L33" s="23">
        <f>'GS&gt;50 OLS Model'!$B$7*D33</f>
        <v>-24693.419788763287</v>
      </c>
      <c r="M33" s="23">
        <f>'Residential OLS model'!$B$8*E33</f>
        <v>0</v>
      </c>
      <c r="N33" s="23">
        <f>'Residential OLS model'!$B$9*F33</f>
        <v>0</v>
      </c>
      <c r="O33" s="23">
        <f>'Residential OLS model'!$B$10*G33</f>
        <v>0</v>
      </c>
      <c r="P33" s="23">
        <f>'Residential OLS model'!$B$11*H33</f>
        <v>0</v>
      </c>
      <c r="Q33" s="23">
        <f t="shared" si="1"/>
        <v>4350708.1372204237</v>
      </c>
      <c r="R33" s="13">
        <f t="shared" si="2"/>
        <v>6.2809112316556184E-2</v>
      </c>
    </row>
    <row r="34" spans="1:18" x14ac:dyDescent="0.25">
      <c r="A34" s="18">
        <f>Data!A34</f>
        <v>40422</v>
      </c>
      <c r="B34" s="5">
        <f>Data!I34</f>
        <v>4589832</v>
      </c>
      <c r="C34" s="23">
        <f>Data!S34</f>
        <v>227.9</v>
      </c>
      <c r="D34" s="23">
        <f>Data!T34</f>
        <v>0.3</v>
      </c>
      <c r="J34" s="23">
        <f>'GS&gt;50 OLS Model'!$B$5</f>
        <v>4319947.3574043699</v>
      </c>
      <c r="K34" s="23">
        <f>'GS&gt;50 OLS Model'!$B$6*C34</f>
        <v>252255.7303380766</v>
      </c>
      <c r="L34" s="23">
        <f>'GS&gt;50 OLS Model'!$B$7*D34</f>
        <v>-122.85283476996661</v>
      </c>
      <c r="M34" s="23">
        <f>'Residential OLS model'!$B$8*E34</f>
        <v>0</v>
      </c>
      <c r="N34" s="23">
        <f>'Residential OLS model'!$B$9*F34</f>
        <v>0</v>
      </c>
      <c r="O34" s="23">
        <f>'Residential OLS model'!$B$10*G34</f>
        <v>0</v>
      </c>
      <c r="P34" s="23">
        <f>'Residential OLS model'!$B$11*H34</f>
        <v>0</v>
      </c>
      <c r="Q34" s="23">
        <f t="shared" si="1"/>
        <v>4572080.2349076765</v>
      </c>
      <c r="R34" s="13">
        <f t="shared" si="2"/>
        <v>3.8676285084777687E-3</v>
      </c>
    </row>
    <row r="35" spans="1:18" x14ac:dyDescent="0.25">
      <c r="A35" s="18">
        <f>Data!A35</f>
        <v>40452</v>
      </c>
      <c r="B35" s="5">
        <f>Data!I35</f>
        <v>4813874</v>
      </c>
      <c r="C35" s="23">
        <f>Data!S35</f>
        <v>424.9</v>
      </c>
      <c r="D35" s="23">
        <f>Data!T35</f>
        <v>0</v>
      </c>
      <c r="J35" s="23">
        <f>'GS&gt;50 OLS Model'!$B$5</f>
        <v>4319947.3574043699</v>
      </c>
      <c r="K35" s="23">
        <f>'GS&gt;50 OLS Model'!$B$6*C35</f>
        <v>470309.16990192514</v>
      </c>
      <c r="L35" s="23">
        <f>'GS&gt;50 OLS Model'!$B$7*D35</f>
        <v>0</v>
      </c>
      <c r="M35" s="23">
        <f>'Residential OLS model'!$B$8*E35</f>
        <v>0</v>
      </c>
      <c r="N35" s="23">
        <f>'Residential OLS model'!$B$9*F35</f>
        <v>0</v>
      </c>
      <c r="O35" s="23">
        <f>'Residential OLS model'!$B$10*G35</f>
        <v>0</v>
      </c>
      <c r="P35" s="23">
        <f>'Residential OLS model'!$B$11*H35</f>
        <v>0</v>
      </c>
      <c r="Q35" s="23">
        <f t="shared" si="1"/>
        <v>4790256.527306295</v>
      </c>
      <c r="R35" s="13">
        <f t="shared" si="2"/>
        <v>4.9061260626482956E-3</v>
      </c>
    </row>
    <row r="36" spans="1:18" x14ac:dyDescent="0.25">
      <c r="A36" s="18">
        <f>Data!A36</f>
        <v>40483</v>
      </c>
      <c r="B36" s="5">
        <f>Data!I36</f>
        <v>5335629</v>
      </c>
      <c r="C36" s="23">
        <f>Data!S36</f>
        <v>588.5</v>
      </c>
      <c r="D36" s="23">
        <f>Data!T36</f>
        <v>0</v>
      </c>
      <c r="J36" s="23">
        <f>'GS&gt;50 OLS Model'!$B$5</f>
        <v>4319947.3574043699</v>
      </c>
      <c r="K36" s="23">
        <f>'GS&gt;50 OLS Model'!$B$6*C36</f>
        <v>651393.14306256291</v>
      </c>
      <c r="L36" s="23">
        <f>'GS&gt;50 OLS Model'!$B$7*D36</f>
        <v>0</v>
      </c>
      <c r="M36" s="23">
        <f>'Residential OLS model'!$B$8*E36</f>
        <v>0</v>
      </c>
      <c r="N36" s="23">
        <f>'Residential OLS model'!$B$9*F36</f>
        <v>0</v>
      </c>
      <c r="O36" s="23">
        <f>'Residential OLS model'!$B$10*G36</f>
        <v>0</v>
      </c>
      <c r="P36" s="23">
        <f>'Residential OLS model'!$B$11*H36</f>
        <v>0</v>
      </c>
      <c r="Q36" s="23">
        <f t="shared" si="1"/>
        <v>4971340.5004669325</v>
      </c>
      <c r="R36" s="13">
        <f t="shared" si="2"/>
        <v>6.8274705668828817E-2</v>
      </c>
    </row>
    <row r="37" spans="1:18" x14ac:dyDescent="0.25">
      <c r="A37" s="18">
        <f>Data!A37</f>
        <v>40513</v>
      </c>
      <c r="B37" s="5">
        <f>Data!I37</f>
        <v>5394463</v>
      </c>
      <c r="C37" s="23">
        <f>Data!S37</f>
        <v>843.6</v>
      </c>
      <c r="D37" s="23">
        <f>Data!T37</f>
        <v>0</v>
      </c>
      <c r="J37" s="23">
        <f>'GS&gt;50 OLS Model'!$B$5</f>
        <v>4319947.3574043699</v>
      </c>
      <c r="K37" s="23">
        <f>'GS&gt;50 OLS Model'!$B$6*C37</f>
        <v>933755.74424397293</v>
      </c>
      <c r="L37" s="23">
        <f>'GS&gt;50 OLS Model'!$B$7*D37</f>
        <v>0</v>
      </c>
      <c r="M37" s="23">
        <f>'Residential OLS model'!$B$8*E37</f>
        <v>0</v>
      </c>
      <c r="N37" s="23">
        <f>'Residential OLS model'!$B$9*F37</f>
        <v>0</v>
      </c>
      <c r="O37" s="23">
        <f>'Residential OLS model'!$B$10*G37</f>
        <v>0</v>
      </c>
      <c r="P37" s="23">
        <f>'Residential OLS model'!$B$11*H37</f>
        <v>0</v>
      </c>
      <c r="Q37" s="23">
        <f t="shared" si="1"/>
        <v>5253703.1016483428</v>
      </c>
      <c r="R37" s="13">
        <f t="shared" si="2"/>
        <v>2.6093403245449492E-2</v>
      </c>
    </row>
    <row r="38" spans="1:18" x14ac:dyDescent="0.25">
      <c r="A38" s="18">
        <f>Data!A38</f>
        <v>40544</v>
      </c>
      <c r="B38" s="5">
        <f>Data!I38</f>
        <v>5391673</v>
      </c>
      <c r="C38" s="23">
        <f>Data!S38</f>
        <v>1092.0999999999999</v>
      </c>
      <c r="D38" s="23">
        <f>Data!T38</f>
        <v>0</v>
      </c>
      <c r="J38" s="23">
        <f>'GS&gt;50 OLS Model'!$B$5</f>
        <v>4319947.3574043699</v>
      </c>
      <c r="K38" s="23">
        <f>'GS&gt;50 OLS Model'!$B$6*C38</f>
        <v>1208813.0017648682</v>
      </c>
      <c r="L38" s="23">
        <f>'GS&gt;50 OLS Model'!$B$7*D38</f>
        <v>0</v>
      </c>
      <c r="M38" s="23">
        <f>'Residential OLS model'!$B$8*E38</f>
        <v>0</v>
      </c>
      <c r="N38" s="23">
        <f>'Residential OLS model'!$B$9*F38</f>
        <v>0</v>
      </c>
      <c r="O38" s="23">
        <f>'Residential OLS model'!$B$10*G38</f>
        <v>0</v>
      </c>
      <c r="P38" s="23">
        <f>'Residential OLS model'!$B$11*H38</f>
        <v>0</v>
      </c>
      <c r="Q38" s="23">
        <f t="shared" si="1"/>
        <v>5528760.3591692382</v>
      </c>
      <c r="R38" s="13">
        <f t="shared" si="2"/>
        <v>2.5425755450903319E-2</v>
      </c>
    </row>
    <row r="39" spans="1:18" x14ac:dyDescent="0.25">
      <c r="A39" s="18">
        <f>Data!A39</f>
        <v>40575</v>
      </c>
      <c r="B39" s="5">
        <f>Data!I39</f>
        <v>4854917</v>
      </c>
      <c r="C39" s="23">
        <f>Data!S39</f>
        <v>915.1</v>
      </c>
      <c r="D39" s="23">
        <f>Data!T39</f>
        <v>0</v>
      </c>
      <c r="J39" s="23">
        <f>'GS&gt;50 OLS Model'!$B$5</f>
        <v>4319947.3574043699</v>
      </c>
      <c r="K39" s="23">
        <f>'GS&gt;50 OLS Model'!$B$6*C39</f>
        <v>1012896.9672328824</v>
      </c>
      <c r="L39" s="23">
        <f>'GS&gt;50 OLS Model'!$B$7*D39</f>
        <v>0</v>
      </c>
      <c r="M39" s="23">
        <f>'Residential OLS model'!$B$8*E39</f>
        <v>0</v>
      </c>
      <c r="N39" s="23">
        <f>'Residential OLS model'!$B$9*F39</f>
        <v>0</v>
      </c>
      <c r="O39" s="23">
        <f>'Residential OLS model'!$B$10*G39</f>
        <v>0</v>
      </c>
      <c r="P39" s="23">
        <f>'Residential OLS model'!$B$11*H39</f>
        <v>0</v>
      </c>
      <c r="Q39" s="23">
        <f t="shared" si="1"/>
        <v>5332844.3246372519</v>
      </c>
      <c r="R39" s="13">
        <f t="shared" si="2"/>
        <v>9.8441914586233276E-2</v>
      </c>
    </row>
    <row r="40" spans="1:18" x14ac:dyDescent="0.25">
      <c r="A40" s="18">
        <f>Data!A40</f>
        <v>40603</v>
      </c>
      <c r="B40" s="5">
        <f>Data!I40</f>
        <v>5228520</v>
      </c>
      <c r="C40" s="23">
        <f>Data!S40</f>
        <v>841.5</v>
      </c>
      <c r="D40" s="23">
        <f>Data!T40</f>
        <v>0</v>
      </c>
      <c r="J40" s="23">
        <f>'GS&gt;50 OLS Model'!$B$5</f>
        <v>4319947.3574043699</v>
      </c>
      <c r="K40" s="23">
        <f>'GS&gt;50 OLS Model'!$B$6*C40</f>
        <v>931431.31671562733</v>
      </c>
      <c r="L40" s="23">
        <f>'GS&gt;50 OLS Model'!$B$7*D40</f>
        <v>0</v>
      </c>
      <c r="M40" s="23">
        <f>'Residential OLS model'!$B$8*E40</f>
        <v>0</v>
      </c>
      <c r="N40" s="23">
        <f>'Residential OLS model'!$B$9*F40</f>
        <v>0</v>
      </c>
      <c r="O40" s="23">
        <f>'Residential OLS model'!$B$10*G40</f>
        <v>0</v>
      </c>
      <c r="P40" s="23">
        <f>'Residential OLS model'!$B$11*H40</f>
        <v>0</v>
      </c>
      <c r="Q40" s="23">
        <f t="shared" si="1"/>
        <v>5251378.6741199968</v>
      </c>
      <c r="R40" s="13">
        <f t="shared" si="2"/>
        <v>4.3719205664311958E-3</v>
      </c>
    </row>
    <row r="41" spans="1:18" x14ac:dyDescent="0.25">
      <c r="A41" s="18">
        <f>Data!A41</f>
        <v>40634</v>
      </c>
      <c r="B41" s="5">
        <f>Data!I41</f>
        <v>4253160</v>
      </c>
      <c r="C41" s="23">
        <f>Data!S41</f>
        <v>508.7</v>
      </c>
      <c r="D41" s="23">
        <f>Data!T41</f>
        <v>0</v>
      </c>
      <c r="J41" s="23">
        <f>'GS&gt;50 OLS Model'!$B$5</f>
        <v>4319947.3574043699</v>
      </c>
      <c r="K41" s="23">
        <f>'GS&gt;50 OLS Model'!$B$6*C41</f>
        <v>563064.89698543027</v>
      </c>
      <c r="L41" s="23">
        <f>'GS&gt;50 OLS Model'!$B$7*D41</f>
        <v>0</v>
      </c>
      <c r="M41" s="23">
        <f>'Residential OLS model'!$B$8*E41</f>
        <v>0</v>
      </c>
      <c r="N41" s="23">
        <f>'Residential OLS model'!$B$9*F41</f>
        <v>0</v>
      </c>
      <c r="O41" s="23">
        <f>'Residential OLS model'!$B$10*G41</f>
        <v>0</v>
      </c>
      <c r="P41" s="23">
        <f>'Residential OLS model'!$B$11*H41</f>
        <v>0</v>
      </c>
      <c r="Q41" s="23">
        <f t="shared" si="1"/>
        <v>4883012.2543898001</v>
      </c>
      <c r="R41" s="13">
        <f t="shared" si="2"/>
        <v>0.14809042086114799</v>
      </c>
    </row>
    <row r="42" spans="1:18" x14ac:dyDescent="0.25">
      <c r="A42" s="18">
        <f>Data!A42</f>
        <v>40664</v>
      </c>
      <c r="B42" s="5">
        <f>Data!I42</f>
        <v>3225557</v>
      </c>
      <c r="C42" s="23">
        <f>Data!S42</f>
        <v>243.3</v>
      </c>
      <c r="D42" s="23">
        <f>Data!T42</f>
        <v>6.2</v>
      </c>
      <c r="J42" s="23">
        <f>'GS&gt;50 OLS Model'!$B$5</f>
        <v>4319947.3574043699</v>
      </c>
      <c r="K42" s="23">
        <f>'GS&gt;50 OLS Model'!$B$6*C42</f>
        <v>269301.532212611</v>
      </c>
      <c r="L42" s="23">
        <f>'GS&gt;50 OLS Model'!$B$7*D42</f>
        <v>-2538.9585852459768</v>
      </c>
      <c r="M42" s="23">
        <f>'Residential OLS model'!$B$8*E42</f>
        <v>0</v>
      </c>
      <c r="N42" s="23">
        <f>'Residential OLS model'!$B$9*F42</f>
        <v>0</v>
      </c>
      <c r="O42" s="23">
        <f>'Residential OLS model'!$B$10*G42</f>
        <v>0</v>
      </c>
      <c r="P42" s="23">
        <f>'Residential OLS model'!$B$11*H42</f>
        <v>0</v>
      </c>
      <c r="Q42" s="23">
        <f t="shared" si="1"/>
        <v>4586709.9310317356</v>
      </c>
      <c r="R42" s="13">
        <f t="shared" si="2"/>
        <v>0.42199004110971705</v>
      </c>
    </row>
    <row r="43" spans="1:18" x14ac:dyDescent="0.25">
      <c r="A43" s="18">
        <f>Data!A43</f>
        <v>40695</v>
      </c>
      <c r="B43" s="5">
        <f>Data!I43</f>
        <v>3286589</v>
      </c>
      <c r="C43" s="23">
        <f>Data!S43</f>
        <v>97.5</v>
      </c>
      <c r="D43" s="23">
        <f>Data!T43</f>
        <v>5.0999999999999996</v>
      </c>
      <c r="J43" s="23">
        <f>'GS&gt;50 OLS Model'!$B$5</f>
        <v>4319947.3574043699</v>
      </c>
      <c r="K43" s="23">
        <f>'GS&gt;50 OLS Model'!$B$6*C43</f>
        <v>107919.84953033115</v>
      </c>
      <c r="L43" s="23">
        <f>'GS&gt;50 OLS Model'!$B$7*D43</f>
        <v>-2088.4981910894321</v>
      </c>
      <c r="M43" s="23">
        <f>'Residential OLS model'!$B$8*E43</f>
        <v>0</v>
      </c>
      <c r="N43" s="23">
        <f>'Residential OLS model'!$B$9*F43</f>
        <v>0</v>
      </c>
      <c r="O43" s="23">
        <f>'Residential OLS model'!$B$10*G43</f>
        <v>0</v>
      </c>
      <c r="P43" s="23">
        <f>'Residential OLS model'!$B$11*H43</f>
        <v>0</v>
      </c>
      <c r="Q43" s="23">
        <f t="shared" si="1"/>
        <v>4425778.7087436114</v>
      </c>
      <c r="R43" s="13">
        <f t="shared" si="2"/>
        <v>0.3466176357139914</v>
      </c>
    </row>
    <row r="44" spans="1:18" x14ac:dyDescent="0.25">
      <c r="A44" s="18">
        <f>Data!A44</f>
        <v>40725</v>
      </c>
      <c r="B44" s="5">
        <f>Data!I44</f>
        <v>3806928</v>
      </c>
      <c r="C44" s="23">
        <f>Data!S44</f>
        <v>22.9</v>
      </c>
      <c r="D44" s="23">
        <f>Data!T44</f>
        <v>77.2</v>
      </c>
      <c r="J44" s="23">
        <f>'GS&gt;50 OLS Model'!$B$5</f>
        <v>4319947.3574043699</v>
      </c>
      <c r="K44" s="23">
        <f>'GS&gt;50 OLS Model'!$B$6*C44</f>
        <v>25347.328761482902</v>
      </c>
      <c r="L44" s="23">
        <f>'GS&gt;50 OLS Model'!$B$7*D44</f>
        <v>-31614.129480804742</v>
      </c>
      <c r="M44" s="23">
        <f>'Residential OLS model'!$B$8*E44</f>
        <v>0</v>
      </c>
      <c r="N44" s="23">
        <f>'Residential OLS model'!$B$9*F44</f>
        <v>0</v>
      </c>
      <c r="O44" s="23">
        <f>'Residential OLS model'!$B$10*G44</f>
        <v>0</v>
      </c>
      <c r="P44" s="23">
        <f>'Residential OLS model'!$B$11*H44</f>
        <v>0</v>
      </c>
      <c r="Q44" s="23">
        <f t="shared" si="1"/>
        <v>4313680.5566850482</v>
      </c>
      <c r="R44" s="13">
        <f t="shared" si="2"/>
        <v>0.1331132494980331</v>
      </c>
    </row>
    <row r="45" spans="1:18" x14ac:dyDescent="0.25">
      <c r="A45" s="18">
        <f>Data!A45</f>
        <v>40756</v>
      </c>
      <c r="B45" s="5">
        <f>Data!I45</f>
        <v>3964922</v>
      </c>
      <c r="C45" s="23">
        <f>Data!S45</f>
        <v>53.7</v>
      </c>
      <c r="D45" s="23">
        <f>Data!T45</f>
        <v>23.3</v>
      </c>
      <c r="J45" s="23">
        <f>'GS&gt;50 OLS Model'!$B$5</f>
        <v>4319947.3574043699</v>
      </c>
      <c r="K45" s="23">
        <f>'GS&gt;50 OLS Model'!$B$6*C45</f>
        <v>59438.932510551618</v>
      </c>
      <c r="L45" s="23">
        <f>'GS&gt;50 OLS Model'!$B$7*D45</f>
        <v>-9541.5701671340739</v>
      </c>
      <c r="M45" s="23">
        <f>'Residential OLS model'!$B$8*E45</f>
        <v>0</v>
      </c>
      <c r="N45" s="23">
        <f>'Residential OLS model'!$B$9*F45</f>
        <v>0</v>
      </c>
      <c r="O45" s="23">
        <f>'Residential OLS model'!$B$10*G45</f>
        <v>0</v>
      </c>
      <c r="P45" s="23">
        <f>'Residential OLS model'!$B$11*H45</f>
        <v>0</v>
      </c>
      <c r="Q45" s="23">
        <f t="shared" si="1"/>
        <v>4369844.7197477873</v>
      </c>
      <c r="R45" s="13">
        <f t="shared" si="2"/>
        <v>0.10212627631710973</v>
      </c>
    </row>
    <row r="46" spans="1:18" x14ac:dyDescent="0.25">
      <c r="A46" s="18">
        <f>Data!A46</f>
        <v>40787</v>
      </c>
      <c r="B46" s="5">
        <f>Data!I46</f>
        <v>4010228</v>
      </c>
      <c r="C46" s="23">
        <f>Data!S46</f>
        <v>172.9</v>
      </c>
      <c r="D46" s="23">
        <f>Data!T46</f>
        <v>4.5</v>
      </c>
      <c r="J46" s="23">
        <f>'GS&gt;50 OLS Model'!$B$5</f>
        <v>4319947.3574043699</v>
      </c>
      <c r="K46" s="23">
        <f>'GS&gt;50 OLS Model'!$B$6*C46</f>
        <v>191377.86650045391</v>
      </c>
      <c r="L46" s="23">
        <f>'GS&gt;50 OLS Model'!$B$7*D46</f>
        <v>-1842.792521549499</v>
      </c>
      <c r="M46" s="23">
        <f>'Residential OLS model'!$B$8*E46</f>
        <v>0</v>
      </c>
      <c r="N46" s="23">
        <f>'Residential OLS model'!$B$9*F46</f>
        <v>0</v>
      </c>
      <c r="O46" s="23">
        <f>'Residential OLS model'!$B$10*G46</f>
        <v>0</v>
      </c>
      <c r="P46" s="23">
        <f>'Residential OLS model'!$B$11*H46</f>
        <v>0</v>
      </c>
      <c r="Q46" s="23">
        <f t="shared" si="1"/>
        <v>4509482.4313832745</v>
      </c>
      <c r="R46" s="13">
        <f t="shared" si="2"/>
        <v>0.12449527343165388</v>
      </c>
    </row>
    <row r="47" spans="1:18" x14ac:dyDescent="0.25">
      <c r="A47" s="18">
        <f>Data!A47</f>
        <v>40817</v>
      </c>
      <c r="B47" s="5">
        <f>Data!I47</f>
        <v>4172398</v>
      </c>
      <c r="C47" s="23">
        <f>Data!S47</f>
        <v>326</v>
      </c>
      <c r="D47" s="23">
        <f>Data!T47</f>
        <v>4.0999999999999996</v>
      </c>
      <c r="J47" s="23">
        <f>'GS&gt;50 OLS Model'!$B$5</f>
        <v>4319947.3574043699</v>
      </c>
      <c r="K47" s="23">
        <f>'GS&gt;50 OLS Model'!$B$6*C47</f>
        <v>360839.70201936364</v>
      </c>
      <c r="L47" s="23">
        <f>'GS&gt;50 OLS Model'!$B$7*D47</f>
        <v>-1678.9887418562103</v>
      </c>
      <c r="M47" s="23">
        <f>'Residential OLS model'!$B$8*E47</f>
        <v>0</v>
      </c>
      <c r="N47" s="23">
        <f>'Residential OLS model'!$B$9*F47</f>
        <v>0</v>
      </c>
      <c r="O47" s="23">
        <f>'Residential OLS model'!$B$10*G47</f>
        <v>0</v>
      </c>
      <c r="P47" s="23">
        <f>'Residential OLS model'!$B$11*H47</f>
        <v>0</v>
      </c>
      <c r="Q47" s="23">
        <f t="shared" si="1"/>
        <v>4679108.0706818774</v>
      </c>
      <c r="R47" s="13">
        <f t="shared" si="2"/>
        <v>0.12144336918047546</v>
      </c>
    </row>
    <row r="48" spans="1:18" x14ac:dyDescent="0.25">
      <c r="A48" s="18">
        <f>Data!A48</f>
        <v>40848</v>
      </c>
      <c r="B48" s="5">
        <f>Data!I48</f>
        <v>4529208</v>
      </c>
      <c r="C48" s="23">
        <f>Data!S48</f>
        <v>549.5</v>
      </c>
      <c r="D48" s="23">
        <f>Data!T48</f>
        <v>0</v>
      </c>
      <c r="J48" s="23">
        <f>'GS&gt;50 OLS Model'!$B$5</f>
        <v>4319947.3574043699</v>
      </c>
      <c r="K48" s="23">
        <f>'GS&gt;50 OLS Model'!$B$6*C48</f>
        <v>608225.20325043041</v>
      </c>
      <c r="L48" s="23">
        <f>'GS&gt;50 OLS Model'!$B$7*D48</f>
        <v>0</v>
      </c>
      <c r="M48" s="23">
        <f>'Residential OLS model'!$B$8*E48</f>
        <v>0</v>
      </c>
      <c r="N48" s="23">
        <f>'Residential OLS model'!$B$9*F48</f>
        <v>0</v>
      </c>
      <c r="O48" s="23">
        <f>'Residential OLS model'!$B$10*G48</f>
        <v>0</v>
      </c>
      <c r="P48" s="23">
        <f>'Residential OLS model'!$B$11*H48</f>
        <v>0</v>
      </c>
      <c r="Q48" s="23">
        <f t="shared" si="1"/>
        <v>4928172.5606548004</v>
      </c>
      <c r="R48" s="13">
        <f t="shared" si="2"/>
        <v>8.8087047593045045E-2</v>
      </c>
    </row>
    <row r="49" spans="1:18" x14ac:dyDescent="0.25">
      <c r="A49" s="18">
        <f>Data!A49</f>
        <v>40878</v>
      </c>
      <c r="B49" s="5">
        <f>Data!I49</f>
        <v>4475810</v>
      </c>
      <c r="C49" s="23">
        <f>Data!S49</f>
        <v>885.2</v>
      </c>
      <c r="D49" s="23">
        <f>Data!T49</f>
        <v>0</v>
      </c>
      <c r="J49" s="23">
        <f>'GS&gt;50 OLS Model'!$B$5</f>
        <v>4319947.3574043699</v>
      </c>
      <c r="K49" s="23">
        <f>'GS&gt;50 OLS Model'!$B$6*C49</f>
        <v>979801.54671024752</v>
      </c>
      <c r="L49" s="23">
        <f>'GS&gt;50 OLS Model'!$B$7*D49</f>
        <v>0</v>
      </c>
      <c r="M49" s="23">
        <f>'Residential OLS model'!$B$8*E49</f>
        <v>0</v>
      </c>
      <c r="N49" s="23">
        <f>'Residential OLS model'!$B$9*F49</f>
        <v>0</v>
      </c>
      <c r="O49" s="23">
        <f>'Residential OLS model'!$B$10*G49</f>
        <v>0</v>
      </c>
      <c r="P49" s="23">
        <f>'Residential OLS model'!$B$11*H49</f>
        <v>0</v>
      </c>
      <c r="Q49" s="23">
        <f t="shared" si="1"/>
        <v>5299748.904114617</v>
      </c>
      <c r="R49" s="13">
        <f t="shared" si="2"/>
        <v>0.18408710470610171</v>
      </c>
    </row>
    <row r="50" spans="1:18" x14ac:dyDescent="0.25">
      <c r="A50" s="18">
        <f>Data!A50</f>
        <v>40909</v>
      </c>
      <c r="B50" s="5">
        <f>Data!I50</f>
        <v>5008042</v>
      </c>
      <c r="C50" s="23">
        <f>Data!S50</f>
        <v>957.4</v>
      </c>
      <c r="D50" s="23">
        <f>Data!T50</f>
        <v>0</v>
      </c>
      <c r="J50" s="23">
        <f>'GS&gt;50 OLS Model'!$B$5</f>
        <v>4319947.3574043699</v>
      </c>
      <c r="K50" s="23">
        <f>'GS&gt;50 OLS Model'!$B$6*C50</f>
        <v>1059717.5788752723</v>
      </c>
      <c r="L50" s="23">
        <f>'GS&gt;50 OLS Model'!$B$7*D50</f>
        <v>0</v>
      </c>
      <c r="M50" s="23">
        <f>'Residential OLS model'!$B$8*E50</f>
        <v>0</v>
      </c>
      <c r="N50" s="23">
        <f>'Residential OLS model'!$B$9*F50</f>
        <v>0</v>
      </c>
      <c r="O50" s="23">
        <f>'Residential OLS model'!$B$10*G50</f>
        <v>0</v>
      </c>
      <c r="P50" s="23">
        <f>'Residential OLS model'!$B$11*H50</f>
        <v>0</v>
      </c>
      <c r="Q50" s="23">
        <f t="shared" si="1"/>
        <v>5379664.9362796424</v>
      </c>
      <c r="R50" s="13">
        <f t="shared" si="2"/>
        <v>7.4205235555061713E-2</v>
      </c>
    </row>
    <row r="51" spans="1:18" x14ac:dyDescent="0.25">
      <c r="A51" s="18">
        <f>Data!A51</f>
        <v>40940</v>
      </c>
      <c r="B51" s="5">
        <f>Data!I51</f>
        <v>4977166</v>
      </c>
      <c r="C51" s="23">
        <f>Data!S51</f>
        <v>801.7</v>
      </c>
      <c r="D51" s="23">
        <f>Data!T51</f>
        <v>0</v>
      </c>
      <c r="J51" s="23">
        <f>'GS&gt;50 OLS Model'!$B$5</f>
        <v>4319947.3574043699</v>
      </c>
      <c r="K51" s="23">
        <f>'GS&gt;50 OLS Model'!$B$6*C51</f>
        <v>887377.88070222037</v>
      </c>
      <c r="L51" s="23">
        <f>'GS&gt;50 OLS Model'!$B$7*D51</f>
        <v>0</v>
      </c>
      <c r="M51" s="23">
        <f>'Residential OLS model'!$B$8*E51</f>
        <v>0</v>
      </c>
      <c r="N51" s="23">
        <f>'Residential OLS model'!$B$9*F51</f>
        <v>0</v>
      </c>
      <c r="O51" s="23">
        <f>'Residential OLS model'!$B$10*G51</f>
        <v>0</v>
      </c>
      <c r="P51" s="23">
        <f>'Residential OLS model'!$B$11*H51</f>
        <v>0</v>
      </c>
      <c r="Q51" s="23">
        <f t="shared" si="1"/>
        <v>5207325.2381065898</v>
      </c>
      <c r="R51" s="13">
        <f t="shared" si="2"/>
        <v>4.624303029205571E-2</v>
      </c>
    </row>
    <row r="52" spans="1:18" x14ac:dyDescent="0.25">
      <c r="A52" s="18">
        <f>Data!A52</f>
        <v>40969</v>
      </c>
      <c r="B52" s="5">
        <f>Data!I52</f>
        <v>4975533</v>
      </c>
      <c r="C52" s="23">
        <f>Data!S52</f>
        <v>566.1</v>
      </c>
      <c r="D52" s="23">
        <f>Data!T52</f>
        <v>1.4</v>
      </c>
      <c r="J52" s="23">
        <f>'GS&gt;50 OLS Model'!$B$5</f>
        <v>4319947.3574043699</v>
      </c>
      <c r="K52" s="23">
        <f>'GS&gt;50 OLS Model'!$B$6*C52</f>
        <v>626599.24942687654</v>
      </c>
      <c r="L52" s="23">
        <f>'GS&gt;50 OLS Model'!$B$7*D52</f>
        <v>-573.31322892651076</v>
      </c>
      <c r="M52" s="23">
        <f>'Residential OLS model'!$B$8*E52</f>
        <v>0</v>
      </c>
      <c r="N52" s="23">
        <f>'Residential OLS model'!$B$9*F52</f>
        <v>0</v>
      </c>
      <c r="O52" s="23">
        <f>'Residential OLS model'!$B$10*G52</f>
        <v>0</v>
      </c>
      <c r="P52" s="23">
        <f>'Residential OLS model'!$B$11*H52</f>
        <v>0</v>
      </c>
      <c r="Q52" s="23">
        <f t="shared" si="1"/>
        <v>4945973.2936023194</v>
      </c>
      <c r="R52" s="13">
        <f t="shared" si="2"/>
        <v>5.941013032710378E-3</v>
      </c>
    </row>
    <row r="53" spans="1:18" x14ac:dyDescent="0.25">
      <c r="A53" s="18">
        <f>Data!A53</f>
        <v>41000</v>
      </c>
      <c r="B53" s="5">
        <f>Data!I53</f>
        <v>4067344</v>
      </c>
      <c r="C53" s="23">
        <f>Data!S53</f>
        <v>494.3</v>
      </c>
      <c r="D53" s="23">
        <f>Data!T53</f>
        <v>0</v>
      </c>
      <c r="J53" s="23">
        <f>'GS&gt;50 OLS Model'!$B$5</f>
        <v>4319947.3574043699</v>
      </c>
      <c r="K53" s="23">
        <f>'GS&gt;50 OLS Model'!$B$6*C53</f>
        <v>547125.96536248911</v>
      </c>
      <c r="L53" s="23">
        <f>'GS&gt;50 OLS Model'!$B$7*D53</f>
        <v>0</v>
      </c>
      <c r="M53" s="23">
        <f>'Residential OLS model'!$B$8*E53</f>
        <v>0</v>
      </c>
      <c r="N53" s="23">
        <f>'Residential OLS model'!$B$9*F53</f>
        <v>0</v>
      </c>
      <c r="O53" s="23">
        <f>'Residential OLS model'!$B$10*G53</f>
        <v>0</v>
      </c>
      <c r="P53" s="23">
        <f>'Residential OLS model'!$B$11*H53</f>
        <v>0</v>
      </c>
      <c r="Q53" s="23">
        <f t="shared" si="1"/>
        <v>4867073.3227668591</v>
      </c>
      <c r="R53" s="13">
        <f t="shared" si="2"/>
        <v>0.19662200265501495</v>
      </c>
    </row>
    <row r="54" spans="1:18" x14ac:dyDescent="0.25">
      <c r="A54" s="18">
        <f>Data!A54</f>
        <v>41030</v>
      </c>
      <c r="B54" s="5">
        <f>Data!I54</f>
        <v>3984304</v>
      </c>
      <c r="C54" s="23">
        <f>Data!S54</f>
        <v>219.1</v>
      </c>
      <c r="D54" s="23">
        <f>Data!T54</f>
        <v>10.199999999999999</v>
      </c>
      <c r="J54" s="23">
        <f>'GS&gt;50 OLS Model'!$B$5</f>
        <v>4319947.3574043699</v>
      </c>
      <c r="K54" s="23">
        <f>'GS&gt;50 OLS Model'!$B$6*C54</f>
        <v>242515.27212405697</v>
      </c>
      <c r="L54" s="23">
        <f>'GS&gt;50 OLS Model'!$B$7*D54</f>
        <v>-4176.9963821788642</v>
      </c>
      <c r="M54" s="23">
        <f>'Residential OLS model'!$B$8*E54</f>
        <v>0</v>
      </c>
      <c r="N54" s="23">
        <f>'Residential OLS model'!$B$9*F54</f>
        <v>0</v>
      </c>
      <c r="O54" s="23">
        <f>'Residential OLS model'!$B$10*G54</f>
        <v>0</v>
      </c>
      <c r="P54" s="23">
        <f>'Residential OLS model'!$B$11*H54</f>
        <v>0</v>
      </c>
      <c r="Q54" s="23">
        <f t="shared" si="1"/>
        <v>4558285.6331462478</v>
      </c>
      <c r="R54" s="13">
        <f t="shared" si="2"/>
        <v>0.14406070248310565</v>
      </c>
    </row>
    <row r="55" spans="1:18" x14ac:dyDescent="0.25">
      <c r="A55" s="18">
        <f>Data!A55</f>
        <v>41061</v>
      </c>
      <c r="B55" s="5">
        <f>Data!I55</f>
        <v>3846567</v>
      </c>
      <c r="C55" s="23">
        <f>Data!S55</f>
        <v>59.6</v>
      </c>
      <c r="D55" s="23">
        <f>Data!T55</f>
        <v>37.700000000000003</v>
      </c>
      <c r="J55" s="23">
        <f>'GS&gt;50 OLS Model'!$B$5</f>
        <v>4319947.3574043699</v>
      </c>
      <c r="K55" s="23">
        <f>'GS&gt;50 OLS Model'!$B$6*C55</f>
        <v>65969.466994951144</v>
      </c>
      <c r="L55" s="23">
        <f>'GS&gt;50 OLS Model'!$B$7*D55</f>
        <v>-15438.506236092471</v>
      </c>
      <c r="M55" s="23">
        <f>'Residential OLS model'!$B$8*E55</f>
        <v>0</v>
      </c>
      <c r="N55" s="23">
        <f>'Residential OLS model'!$B$9*F55</f>
        <v>0</v>
      </c>
      <c r="O55" s="23">
        <f>'Residential OLS model'!$B$10*G55</f>
        <v>0</v>
      </c>
      <c r="P55" s="23">
        <f>'Residential OLS model'!$B$11*H55</f>
        <v>0</v>
      </c>
      <c r="Q55" s="23">
        <f t="shared" ref="Q55:Q97" si="3">SUM(J55:P55)</f>
        <v>4370478.3181632292</v>
      </c>
      <c r="R55" s="13">
        <f t="shared" ref="R55:R97" si="4">ABS(Q55-B55)/B55</f>
        <v>0.13620231187009849</v>
      </c>
    </row>
    <row r="56" spans="1:18" x14ac:dyDescent="0.25">
      <c r="A56" s="18">
        <f>Data!A56</f>
        <v>41091</v>
      </c>
      <c r="B56" s="5">
        <f>Data!I56</f>
        <v>3902645</v>
      </c>
      <c r="C56" s="23">
        <f>Data!S56</f>
        <v>43.3</v>
      </c>
      <c r="D56" s="23">
        <f>Data!T56</f>
        <v>41.1</v>
      </c>
      <c r="J56" s="23">
        <f>'GS&gt;50 OLS Model'!$B$5</f>
        <v>4319947.3574043699</v>
      </c>
      <c r="K56" s="23">
        <f>'GS&gt;50 OLS Model'!$B$6*C56</f>
        <v>47927.481893982957</v>
      </c>
      <c r="L56" s="23">
        <f>'GS&gt;50 OLS Model'!$B$7*D56</f>
        <v>-16830.838363485425</v>
      </c>
      <c r="M56" s="23">
        <f>'Residential OLS model'!$B$8*E56</f>
        <v>0</v>
      </c>
      <c r="N56" s="23">
        <f>'Residential OLS model'!$B$9*F56</f>
        <v>0</v>
      </c>
      <c r="O56" s="23">
        <f>'Residential OLS model'!$B$10*G56</f>
        <v>0</v>
      </c>
      <c r="P56" s="23">
        <f>'Residential OLS model'!$B$11*H56</f>
        <v>0</v>
      </c>
      <c r="Q56" s="23">
        <f t="shared" si="3"/>
        <v>4351044.0009348672</v>
      </c>
      <c r="R56" s="13">
        <f t="shared" si="4"/>
        <v>0.11489617962557885</v>
      </c>
    </row>
    <row r="57" spans="1:18" x14ac:dyDescent="0.25">
      <c r="A57" s="18">
        <f>Data!A57</f>
        <v>41122</v>
      </c>
      <c r="B57" s="5">
        <f>Data!I57</f>
        <v>4123793</v>
      </c>
      <c r="C57" s="23">
        <f>Data!S57</f>
        <v>83</v>
      </c>
      <c r="D57" s="23">
        <f>Data!T57</f>
        <v>20.2</v>
      </c>
      <c r="J57" s="23">
        <f>'GS&gt;50 OLS Model'!$B$5</f>
        <v>4319947.3574043699</v>
      </c>
      <c r="K57" s="23">
        <f>'GS&gt;50 OLS Model'!$B$6*C57</f>
        <v>91870.230882230622</v>
      </c>
      <c r="L57" s="23">
        <f>'GS&gt;50 OLS Model'!$B$7*D57</f>
        <v>-8272.0908745110846</v>
      </c>
      <c r="M57" s="23">
        <f>'Residential OLS model'!$B$8*E57</f>
        <v>0</v>
      </c>
      <c r="N57" s="23">
        <f>'Residential OLS model'!$B$9*F57</f>
        <v>0</v>
      </c>
      <c r="O57" s="23">
        <f>'Residential OLS model'!$B$10*G57</f>
        <v>0</v>
      </c>
      <c r="P57" s="23">
        <f>'Residential OLS model'!$B$11*H57</f>
        <v>0</v>
      </c>
      <c r="Q57" s="23">
        <f t="shared" si="3"/>
        <v>4403545.4974120893</v>
      </c>
      <c r="R57" s="13">
        <f t="shared" si="4"/>
        <v>6.7838637247817551E-2</v>
      </c>
    </row>
    <row r="58" spans="1:18" x14ac:dyDescent="0.25">
      <c r="A58" s="18">
        <f>Data!A58</f>
        <v>41153</v>
      </c>
      <c r="B58" s="5">
        <f>Data!I58</f>
        <v>4008538</v>
      </c>
      <c r="C58" s="23">
        <f>Data!S58</f>
        <v>222.2</v>
      </c>
      <c r="D58" s="23">
        <f>Data!T58</f>
        <v>9.4</v>
      </c>
      <c r="J58" s="23">
        <f>'GS&gt;50 OLS Model'!$B$5</f>
        <v>4319947.3574043699</v>
      </c>
      <c r="K58" s="23">
        <f>'GS&gt;50 OLS Model'!$B$6*C58</f>
        <v>245946.5699039957</v>
      </c>
      <c r="L58" s="23">
        <f>'GS&gt;50 OLS Model'!$B$7*D58</f>
        <v>-3849.3888227922871</v>
      </c>
      <c r="M58" s="23">
        <f>'Residential OLS model'!$B$8*E58</f>
        <v>0</v>
      </c>
      <c r="N58" s="23">
        <f>'Residential OLS model'!$B$9*F58</f>
        <v>0</v>
      </c>
      <c r="O58" s="23">
        <f>'Residential OLS model'!$B$10*G58</f>
        <v>0</v>
      </c>
      <c r="P58" s="23">
        <f>'Residential OLS model'!$B$11*H58</f>
        <v>0</v>
      </c>
      <c r="Q58" s="23">
        <f t="shared" si="3"/>
        <v>4562044.5384855736</v>
      </c>
      <c r="R58" s="13">
        <f t="shared" si="4"/>
        <v>0.13808189880838689</v>
      </c>
    </row>
    <row r="59" spans="1:18" x14ac:dyDescent="0.25">
      <c r="A59" s="18">
        <f>Data!A59</f>
        <v>41183</v>
      </c>
      <c r="B59" s="5">
        <f>Data!I59</f>
        <v>4747491</v>
      </c>
      <c r="C59" s="23">
        <f>Data!S59</f>
        <v>399.2</v>
      </c>
      <c r="D59" s="23">
        <f>Data!T59</f>
        <v>0</v>
      </c>
      <c r="J59" s="23">
        <f>'GS&gt;50 OLS Model'!$B$5</f>
        <v>4319947.3574043699</v>
      </c>
      <c r="K59" s="23">
        <f>'GS&gt;50 OLS Model'!$B$6*C59</f>
        <v>441862.60443598148</v>
      </c>
      <c r="L59" s="23">
        <f>'GS&gt;50 OLS Model'!$B$7*D59</f>
        <v>0</v>
      </c>
      <c r="M59" s="23">
        <f>'Residential OLS model'!$B$8*E59</f>
        <v>0</v>
      </c>
      <c r="N59" s="23">
        <f>'Residential OLS model'!$B$9*F59</f>
        <v>0</v>
      </c>
      <c r="O59" s="23">
        <f>'Residential OLS model'!$B$10*G59</f>
        <v>0</v>
      </c>
      <c r="P59" s="23">
        <f>'Residential OLS model'!$B$11*H59</f>
        <v>0</v>
      </c>
      <c r="Q59" s="23">
        <f t="shared" si="3"/>
        <v>4761809.9618403511</v>
      </c>
      <c r="R59" s="13">
        <f t="shared" si="4"/>
        <v>3.0161114239818702E-3</v>
      </c>
    </row>
    <row r="60" spans="1:18" x14ac:dyDescent="0.25">
      <c r="A60" s="18">
        <f>Data!A60</f>
        <v>41214</v>
      </c>
      <c r="B60" s="5">
        <f>Data!I60</f>
        <v>5376647</v>
      </c>
      <c r="C60" s="23">
        <f>Data!S60</f>
        <v>625.4</v>
      </c>
      <c r="D60" s="23">
        <f>Data!T60</f>
        <v>0</v>
      </c>
      <c r="J60" s="23">
        <f>'GS&gt;50 OLS Model'!$B$5</f>
        <v>4319947.3574043699</v>
      </c>
      <c r="K60" s="23">
        <f>'GS&gt;50 OLS Model'!$B$6*C60</f>
        <v>692236.6553463497</v>
      </c>
      <c r="L60" s="23">
        <f>'GS&gt;50 OLS Model'!$B$7*D60</f>
        <v>0</v>
      </c>
      <c r="M60" s="23">
        <f>'Residential OLS model'!$B$8*E60</f>
        <v>0</v>
      </c>
      <c r="N60" s="23">
        <f>'Residential OLS model'!$B$9*F60</f>
        <v>0</v>
      </c>
      <c r="O60" s="23">
        <f>'Residential OLS model'!$B$10*G60</f>
        <v>0</v>
      </c>
      <c r="P60" s="23">
        <f>'Residential OLS model'!$B$11*H60</f>
        <v>0</v>
      </c>
      <c r="Q60" s="23">
        <f t="shared" si="3"/>
        <v>5012184.0127507197</v>
      </c>
      <c r="R60" s="13">
        <f t="shared" si="4"/>
        <v>6.778629641285365E-2</v>
      </c>
    </row>
    <row r="61" spans="1:18" x14ac:dyDescent="0.25">
      <c r="A61" s="18">
        <f>Data!A61</f>
        <v>41244</v>
      </c>
      <c r="B61" s="5">
        <f>Data!I61</f>
        <v>5612752</v>
      </c>
      <c r="C61" s="23">
        <f>Data!S61</f>
        <v>879.8</v>
      </c>
      <c r="D61" s="23">
        <f>Data!T61</f>
        <v>0</v>
      </c>
      <c r="J61" s="23">
        <f>'GS&gt;50 OLS Model'!$B$5</f>
        <v>4319947.3574043699</v>
      </c>
      <c r="K61" s="23">
        <f>'GS&gt;50 OLS Model'!$B$6*C61</f>
        <v>973824.44735164451</v>
      </c>
      <c r="L61" s="23">
        <f>'GS&gt;50 OLS Model'!$B$7*D61</f>
        <v>0</v>
      </c>
      <c r="M61" s="23">
        <f>'Residential OLS model'!$B$8*E61</f>
        <v>0</v>
      </c>
      <c r="N61" s="23">
        <f>'Residential OLS model'!$B$9*F61</f>
        <v>0</v>
      </c>
      <c r="O61" s="23">
        <f>'Residential OLS model'!$B$10*G61</f>
        <v>0</v>
      </c>
      <c r="P61" s="23">
        <f>'Residential OLS model'!$B$11*H61</f>
        <v>0</v>
      </c>
      <c r="Q61" s="23">
        <f t="shared" si="3"/>
        <v>5293771.8047560146</v>
      </c>
      <c r="R61" s="13">
        <f t="shared" si="4"/>
        <v>5.6831336079695913E-2</v>
      </c>
    </row>
    <row r="62" spans="1:18" x14ac:dyDescent="0.25">
      <c r="A62" s="18">
        <f>Data!A62</f>
        <v>41275</v>
      </c>
      <c r="B62" s="5">
        <f>Data!I62</f>
        <v>6001368</v>
      </c>
      <c r="C62" s="23">
        <f>Data!S62</f>
        <v>1038.9000000000001</v>
      </c>
      <c r="D62" s="23">
        <f>Data!T62</f>
        <v>0</v>
      </c>
      <c r="J62" s="23">
        <f>'GS&gt;50 OLS Model'!$B$5</f>
        <v>4319947.3574043699</v>
      </c>
      <c r="K62" s="23">
        <f>'GS&gt;50 OLS Model'!$B$6*C62</f>
        <v>1149927.5043801132</v>
      </c>
      <c r="L62" s="23">
        <f>'GS&gt;50 OLS Model'!$B$7*D62</f>
        <v>0</v>
      </c>
      <c r="M62" s="23">
        <f>'Residential OLS model'!$B$8*E62</f>
        <v>0</v>
      </c>
      <c r="N62" s="23">
        <f>'Residential OLS model'!$B$9*F62</f>
        <v>0</v>
      </c>
      <c r="O62" s="23">
        <f>'Residential OLS model'!$B$10*G62</f>
        <v>0</v>
      </c>
      <c r="P62" s="23">
        <f>'Residential OLS model'!$B$11*H62</f>
        <v>0</v>
      </c>
      <c r="Q62" s="23">
        <f t="shared" si="3"/>
        <v>5469874.8617844833</v>
      </c>
      <c r="R62" s="13">
        <f t="shared" si="4"/>
        <v>8.856199756714081E-2</v>
      </c>
    </row>
    <row r="63" spans="1:18" x14ac:dyDescent="0.25">
      <c r="A63" s="18">
        <f>Data!A63</f>
        <v>41306</v>
      </c>
      <c r="B63" s="5">
        <f>Data!I63</f>
        <v>5612796</v>
      </c>
      <c r="C63" s="23">
        <f>Data!S63</f>
        <v>930.1</v>
      </c>
      <c r="D63" s="23">
        <f>Data!T63</f>
        <v>0</v>
      </c>
      <c r="J63" s="23">
        <f>'GS&gt;50 OLS Model'!$B$5</f>
        <v>4319947.3574043699</v>
      </c>
      <c r="K63" s="23">
        <f>'GS&gt;50 OLS Model'!$B$6*C63</f>
        <v>1029500.0210067795</v>
      </c>
      <c r="L63" s="23">
        <f>'GS&gt;50 OLS Model'!$B$7*D63</f>
        <v>0</v>
      </c>
      <c r="M63" s="23">
        <f>'Residential OLS model'!$B$8*E63</f>
        <v>0</v>
      </c>
      <c r="N63" s="23">
        <f>'Residential OLS model'!$B$9*F63</f>
        <v>0</v>
      </c>
      <c r="O63" s="23">
        <f>'Residential OLS model'!$B$10*G63</f>
        <v>0</v>
      </c>
      <c r="P63" s="23">
        <f>'Residential OLS model'!$B$11*H63</f>
        <v>0</v>
      </c>
      <c r="Q63" s="23">
        <f t="shared" si="3"/>
        <v>5349447.3784111496</v>
      </c>
      <c r="R63" s="13">
        <f t="shared" si="4"/>
        <v>4.6919328902894457E-2</v>
      </c>
    </row>
    <row r="64" spans="1:18" x14ac:dyDescent="0.25">
      <c r="A64" s="18">
        <f>Data!A64</f>
        <v>41334</v>
      </c>
      <c r="B64" s="5">
        <f>Data!I64</f>
        <v>5800192</v>
      </c>
      <c r="C64" s="23">
        <f>Data!S64</f>
        <v>778.30000000000018</v>
      </c>
      <c r="D64" s="23">
        <f>Data!T64</f>
        <v>0</v>
      </c>
      <c r="J64" s="23">
        <f>'GS&gt;50 OLS Model'!$B$5</f>
        <v>4319947.3574043699</v>
      </c>
      <c r="K64" s="23">
        <f>'GS&gt;50 OLS Model'!$B$6*C64</f>
        <v>861477.11681494105</v>
      </c>
      <c r="L64" s="23">
        <f>'GS&gt;50 OLS Model'!$B$7*D64</f>
        <v>0</v>
      </c>
      <c r="M64" s="23">
        <f>'Residential OLS model'!$B$8*E64</f>
        <v>0</v>
      </c>
      <c r="N64" s="23">
        <f>'Residential OLS model'!$B$9*F64</f>
        <v>0</v>
      </c>
      <c r="O64" s="23">
        <f>'Residential OLS model'!$B$10*G64</f>
        <v>0</v>
      </c>
      <c r="P64" s="23">
        <f>'Residential OLS model'!$B$11*H64</f>
        <v>0</v>
      </c>
      <c r="Q64" s="23">
        <f t="shared" si="3"/>
        <v>5181424.474219311</v>
      </c>
      <c r="R64" s="13">
        <f t="shared" si="4"/>
        <v>0.10668052467585365</v>
      </c>
    </row>
    <row r="65" spans="1:18" x14ac:dyDescent="0.25">
      <c r="A65" s="18">
        <f>Data!A65</f>
        <v>41365</v>
      </c>
      <c r="B65" s="5">
        <f>Data!I65</f>
        <v>5141359</v>
      </c>
      <c r="C65" s="23">
        <f>Data!S65</f>
        <v>588.80000000000007</v>
      </c>
      <c r="D65" s="23">
        <f>Data!T65</f>
        <v>0</v>
      </c>
      <c r="J65" s="23">
        <f>'GS&gt;50 OLS Model'!$B$5</f>
        <v>4319947.3574043699</v>
      </c>
      <c r="K65" s="23">
        <f>'GS&gt;50 OLS Model'!$B$6*C65</f>
        <v>651725.20413804089</v>
      </c>
      <c r="L65" s="23">
        <f>'GS&gt;50 OLS Model'!$B$7*D65</f>
        <v>0</v>
      </c>
      <c r="M65" s="23">
        <f>'Residential OLS model'!$B$8*E65</f>
        <v>0</v>
      </c>
      <c r="N65" s="23">
        <f>'Residential OLS model'!$B$9*F65</f>
        <v>0</v>
      </c>
      <c r="O65" s="23">
        <f>'Residential OLS model'!$B$10*G65</f>
        <v>0</v>
      </c>
      <c r="P65" s="23">
        <f>'Residential OLS model'!$B$11*H65</f>
        <v>0</v>
      </c>
      <c r="Q65" s="23">
        <f t="shared" si="3"/>
        <v>4971672.5615424104</v>
      </c>
      <c r="R65" s="13">
        <f t="shared" si="4"/>
        <v>3.3004199562331596E-2</v>
      </c>
    </row>
    <row r="66" spans="1:18" x14ac:dyDescent="0.25">
      <c r="A66" s="18">
        <f>Data!A66</f>
        <v>41395</v>
      </c>
      <c r="B66" s="5">
        <f>Data!I66</f>
        <v>4794661</v>
      </c>
      <c r="C66" s="23">
        <f>Data!S66</f>
        <v>277</v>
      </c>
      <c r="D66" s="23">
        <f>Data!T66</f>
        <v>1.7</v>
      </c>
      <c r="J66" s="23">
        <f>'GS&gt;50 OLS Model'!$B$5</f>
        <v>4319947.3574043699</v>
      </c>
      <c r="K66" s="23">
        <f>'GS&gt;50 OLS Model'!$B$6*C66</f>
        <v>306603.0596912998</v>
      </c>
      <c r="L66" s="23">
        <f>'GS&gt;50 OLS Model'!$B$7*D66</f>
        <v>-696.16606369647741</v>
      </c>
      <c r="M66" s="23">
        <f>'Residential OLS model'!$B$8*E66</f>
        <v>0</v>
      </c>
      <c r="N66" s="23">
        <f>'Residential OLS model'!$B$9*F66</f>
        <v>0</v>
      </c>
      <c r="O66" s="23">
        <f>'Residential OLS model'!$B$10*G66</f>
        <v>0</v>
      </c>
      <c r="P66" s="23">
        <f>'Residential OLS model'!$B$11*H66</f>
        <v>0</v>
      </c>
      <c r="Q66" s="23">
        <f t="shared" si="3"/>
        <v>4625854.2510319734</v>
      </c>
      <c r="R66" s="13">
        <f t="shared" si="4"/>
        <v>3.5207233414004994E-2</v>
      </c>
    </row>
    <row r="67" spans="1:18" x14ac:dyDescent="0.25">
      <c r="A67" s="18">
        <f>Data!A67</f>
        <v>41426</v>
      </c>
      <c r="B67" s="5">
        <f>Data!I67</f>
        <v>4325564</v>
      </c>
      <c r="C67" s="23">
        <f>Data!S67</f>
        <v>133.00000000000003</v>
      </c>
      <c r="D67" s="23">
        <f>Data!T67</f>
        <v>11.6</v>
      </c>
      <c r="J67" s="23">
        <f>'GS&gt;50 OLS Model'!$B$5</f>
        <v>4319947.3574043699</v>
      </c>
      <c r="K67" s="23">
        <f>'GS&gt;50 OLS Model'!$B$6*C67</f>
        <v>147213.74346188764</v>
      </c>
      <c r="L67" s="23">
        <f>'GS&gt;50 OLS Model'!$B$7*D67</f>
        <v>-4750.3096111053756</v>
      </c>
      <c r="M67" s="23">
        <f>'Residential OLS model'!$B$8*E67</f>
        <v>0</v>
      </c>
      <c r="N67" s="23">
        <f>'Residential OLS model'!$B$9*F67</f>
        <v>0</v>
      </c>
      <c r="O67" s="23">
        <f>'Residential OLS model'!$B$10*G67</f>
        <v>0</v>
      </c>
      <c r="P67" s="23">
        <f>'Residential OLS model'!$B$11*H67</f>
        <v>0</v>
      </c>
      <c r="Q67" s="23">
        <f t="shared" si="3"/>
        <v>4462410.7912551519</v>
      </c>
      <c r="R67" s="13">
        <f t="shared" si="4"/>
        <v>3.1636751012157453E-2</v>
      </c>
    </row>
    <row r="68" spans="1:18" x14ac:dyDescent="0.25">
      <c r="A68" s="18">
        <f>Data!A68</f>
        <v>41456</v>
      </c>
      <c r="B68" s="5">
        <f>Data!I68</f>
        <v>4538698</v>
      </c>
      <c r="C68" s="23">
        <f>Data!S68</f>
        <v>70.300000000000011</v>
      </c>
      <c r="D68" s="23">
        <f>Data!T68</f>
        <v>44.20000000000001</v>
      </c>
      <c r="J68" s="23">
        <f>'GS&gt;50 OLS Model'!$B$5</f>
        <v>4319947.3574043699</v>
      </c>
      <c r="K68" s="23">
        <f>'GS&gt;50 OLS Model'!$B$6*C68</f>
        <v>77812.978686997754</v>
      </c>
      <c r="L68" s="23">
        <f>'GS&gt;50 OLS Model'!$B$7*D68</f>
        <v>-18100.317656108418</v>
      </c>
      <c r="M68" s="23">
        <f>'Residential OLS model'!$B$8*E68</f>
        <v>0</v>
      </c>
      <c r="N68" s="23">
        <f>'Residential OLS model'!$B$9*F68</f>
        <v>0</v>
      </c>
      <c r="O68" s="23">
        <f>'Residential OLS model'!$B$10*G68</f>
        <v>0</v>
      </c>
      <c r="P68" s="23">
        <f>'Residential OLS model'!$B$11*H68</f>
        <v>0</v>
      </c>
      <c r="Q68" s="23">
        <f t="shared" si="3"/>
        <v>4379660.0184352593</v>
      </c>
      <c r="R68" s="13">
        <f t="shared" si="4"/>
        <v>3.5040441458043838E-2</v>
      </c>
    </row>
    <row r="69" spans="1:18" x14ac:dyDescent="0.25">
      <c r="A69" s="18">
        <f>Data!A69</f>
        <v>41487</v>
      </c>
      <c r="B69" s="5">
        <f>Data!I69</f>
        <v>4641906</v>
      </c>
      <c r="C69" s="23">
        <f>Data!S69</f>
        <v>72.600000000000009</v>
      </c>
      <c r="D69" s="23">
        <f>Data!T69</f>
        <v>27.2</v>
      </c>
      <c r="J69" s="23">
        <f>'GS&gt;50 OLS Model'!$B$5</f>
        <v>4319947.3574043699</v>
      </c>
      <c r="K69" s="23">
        <f>'GS&gt;50 OLS Model'!$B$6*C69</f>
        <v>80358.780265661975</v>
      </c>
      <c r="L69" s="23">
        <f>'GS&gt;50 OLS Model'!$B$7*D69</f>
        <v>-11138.657019143639</v>
      </c>
      <c r="M69" s="23">
        <f>'Residential OLS model'!$B$8*E69</f>
        <v>0</v>
      </c>
      <c r="N69" s="23">
        <f>'Residential OLS model'!$B$9*F69</f>
        <v>0</v>
      </c>
      <c r="O69" s="23">
        <f>'Residential OLS model'!$B$10*G69</f>
        <v>0</v>
      </c>
      <c r="P69" s="23">
        <f>'Residential OLS model'!$B$11*H69</f>
        <v>0</v>
      </c>
      <c r="Q69" s="23">
        <f t="shared" si="3"/>
        <v>4389167.4806508878</v>
      </c>
      <c r="R69" s="13">
        <f t="shared" si="4"/>
        <v>5.4447142908346735E-2</v>
      </c>
    </row>
    <row r="70" spans="1:18" x14ac:dyDescent="0.25">
      <c r="A70" s="18">
        <f>Data!A70</f>
        <v>41518</v>
      </c>
      <c r="B70" s="5">
        <f>Data!I70</f>
        <v>4424276</v>
      </c>
      <c r="C70" s="23">
        <f>Data!S70</f>
        <v>198.5</v>
      </c>
      <c r="D70" s="23">
        <f>Data!T70</f>
        <v>0</v>
      </c>
      <c r="J70" s="23">
        <f>'GS&gt;50 OLS Model'!$B$5</f>
        <v>4319947.3574043699</v>
      </c>
      <c r="K70" s="23">
        <f>'GS&gt;50 OLS Model'!$B$6*C70</f>
        <v>219713.74494123828</v>
      </c>
      <c r="L70" s="23">
        <f>'GS&gt;50 OLS Model'!$B$7*D70</f>
        <v>0</v>
      </c>
      <c r="M70" s="23">
        <f>'Residential OLS model'!$B$8*E70</f>
        <v>0</v>
      </c>
      <c r="N70" s="23">
        <f>'Residential OLS model'!$B$9*F70</f>
        <v>0</v>
      </c>
      <c r="O70" s="23">
        <f>'Residential OLS model'!$B$10*G70</f>
        <v>0</v>
      </c>
      <c r="P70" s="23">
        <f>'Residential OLS model'!$B$11*H70</f>
        <v>0</v>
      </c>
      <c r="Q70" s="23">
        <f t="shared" si="3"/>
        <v>4539661.1023456082</v>
      </c>
      <c r="R70" s="13">
        <f t="shared" si="4"/>
        <v>2.6079996443623358E-2</v>
      </c>
    </row>
    <row r="71" spans="1:18" x14ac:dyDescent="0.25">
      <c r="A71" s="18">
        <f>Data!A71</f>
        <v>41548</v>
      </c>
      <c r="B71" s="5">
        <f>Data!I71</f>
        <v>4576672</v>
      </c>
      <c r="C71" s="23">
        <f>Data!S71</f>
        <v>387.8</v>
      </c>
      <c r="D71" s="23">
        <f>Data!T71</f>
        <v>0</v>
      </c>
      <c r="J71" s="23">
        <f>'GS&gt;50 OLS Model'!$B$5</f>
        <v>4319947.3574043699</v>
      </c>
      <c r="K71" s="23">
        <f>'GS&gt;50 OLS Model'!$B$6*C71</f>
        <v>429244.28356781969</v>
      </c>
      <c r="L71" s="23">
        <f>'GS&gt;50 OLS Model'!$B$7*D71</f>
        <v>0</v>
      </c>
      <c r="M71" s="23">
        <f>'Residential OLS model'!$B$8*E71</f>
        <v>0</v>
      </c>
      <c r="N71" s="23">
        <f>'Residential OLS model'!$B$9*F71</f>
        <v>0</v>
      </c>
      <c r="O71" s="23">
        <f>'Residential OLS model'!$B$10*G71</f>
        <v>0</v>
      </c>
      <c r="P71" s="23">
        <f>'Residential OLS model'!$B$11*H71</f>
        <v>0</v>
      </c>
      <c r="Q71" s="23">
        <f t="shared" si="3"/>
        <v>4749191.6409721896</v>
      </c>
      <c r="R71" s="13">
        <f t="shared" si="4"/>
        <v>3.7695434798952078E-2</v>
      </c>
    </row>
    <row r="72" spans="1:18" x14ac:dyDescent="0.25">
      <c r="A72" s="18">
        <f>Data!A72</f>
        <v>41579</v>
      </c>
      <c r="B72" s="5">
        <f>Data!I72</f>
        <v>5464576</v>
      </c>
      <c r="C72" s="23">
        <f>Data!S72</f>
        <v>675.39999999999986</v>
      </c>
      <c r="D72" s="23">
        <f>Data!T72</f>
        <v>0</v>
      </c>
      <c r="J72" s="23">
        <f>'GS&gt;50 OLS Model'!$B$5</f>
        <v>4319947.3574043699</v>
      </c>
      <c r="K72" s="23">
        <f>'GS&gt;50 OLS Model'!$B$6*C72</f>
        <v>747580.1679260066</v>
      </c>
      <c r="L72" s="23">
        <f>'GS&gt;50 OLS Model'!$B$7*D72</f>
        <v>0</v>
      </c>
      <c r="M72" s="23">
        <f>'Residential OLS model'!$B$8*E72</f>
        <v>0</v>
      </c>
      <c r="N72" s="23">
        <f>'Residential OLS model'!$B$9*F72</f>
        <v>0</v>
      </c>
      <c r="O72" s="23">
        <f>'Residential OLS model'!$B$10*G72</f>
        <v>0</v>
      </c>
      <c r="P72" s="23">
        <f>'Residential OLS model'!$B$11*H72</f>
        <v>0</v>
      </c>
      <c r="Q72" s="23">
        <f t="shared" si="3"/>
        <v>5067527.5253303768</v>
      </c>
      <c r="R72" s="13">
        <f t="shared" si="4"/>
        <v>7.2658606023527389E-2</v>
      </c>
    </row>
    <row r="73" spans="1:18" x14ac:dyDescent="0.25">
      <c r="A73" s="18">
        <f>Data!A73</f>
        <v>41609</v>
      </c>
      <c r="B73" s="5">
        <f>Data!I73</f>
        <v>6084325</v>
      </c>
      <c r="C73" s="23">
        <f>Data!S73</f>
        <v>1126.7</v>
      </c>
      <c r="D73" s="23">
        <f>Data!T73</f>
        <v>0</v>
      </c>
      <c r="J73" s="23">
        <f>'GS&gt;50 OLS Model'!$B$5</f>
        <v>4319947.3574043699</v>
      </c>
      <c r="K73" s="23">
        <f>'GS&gt;50 OLS Model'!$B$6*C73</f>
        <v>1247110.7124699908</v>
      </c>
      <c r="L73" s="23">
        <f>'GS&gt;50 OLS Model'!$B$7*D73</f>
        <v>0</v>
      </c>
      <c r="M73" s="23">
        <f>'Residential OLS model'!$B$8*E73</f>
        <v>0</v>
      </c>
      <c r="N73" s="23">
        <f>'Residential OLS model'!$B$9*F73</f>
        <v>0</v>
      </c>
      <c r="O73" s="23">
        <f>'Residential OLS model'!$B$10*G73</f>
        <v>0</v>
      </c>
      <c r="P73" s="23">
        <f>'Residential OLS model'!$B$11*H73</f>
        <v>0</v>
      </c>
      <c r="Q73" s="23">
        <f t="shared" si="3"/>
        <v>5567058.0698743612</v>
      </c>
      <c r="R73" s="13">
        <f t="shared" si="4"/>
        <v>8.5016321469618877E-2</v>
      </c>
    </row>
    <row r="74" spans="1:18" x14ac:dyDescent="0.25">
      <c r="A74" s="18">
        <f>Data!A74</f>
        <v>41640</v>
      </c>
      <c r="B74" s="5">
        <f>Data!I74</f>
        <v>5461982</v>
      </c>
      <c r="C74" s="23">
        <f>Data!S74</f>
        <v>1153.5999999999999</v>
      </c>
      <c r="D74" s="23">
        <f>Data!T74</f>
        <v>0</v>
      </c>
      <c r="J74" s="23">
        <f>'GS&gt;50 OLS Model'!$B$5</f>
        <v>4319947.3574043699</v>
      </c>
      <c r="K74" s="23">
        <f>'GS&gt;50 OLS Model'!$B$6*C74</f>
        <v>1276885.5222378462</v>
      </c>
      <c r="L74" s="23">
        <f>'GS&gt;50 OLS Model'!$B$7*D74</f>
        <v>0</v>
      </c>
      <c r="M74" s="23">
        <f>'Residential OLS model'!$B$8*E74</f>
        <v>0</v>
      </c>
      <c r="N74" s="23">
        <f>'Residential OLS model'!$B$9*F74</f>
        <v>0</v>
      </c>
      <c r="O74" s="23">
        <f>'Residential OLS model'!$B$10*G74</f>
        <v>0</v>
      </c>
      <c r="P74" s="23">
        <f>'Residential OLS model'!$B$11*H74</f>
        <v>0</v>
      </c>
      <c r="Q74" s="23">
        <f t="shared" si="3"/>
        <v>5596832.8796422165</v>
      </c>
      <c r="R74" s="13">
        <f t="shared" si="4"/>
        <v>2.4689001106597656E-2</v>
      </c>
    </row>
    <row r="75" spans="1:18" x14ac:dyDescent="0.25">
      <c r="A75" s="18">
        <f>Data!A75</f>
        <v>41671</v>
      </c>
      <c r="B75" s="5">
        <f>Data!I75</f>
        <v>5173901</v>
      </c>
      <c r="C75" s="23">
        <f>Data!S75</f>
        <v>962.40000000000009</v>
      </c>
      <c r="D75" s="23">
        <f>Data!T75</f>
        <v>0</v>
      </c>
      <c r="J75" s="23">
        <f>'GS&gt;50 OLS Model'!$B$5</f>
        <v>4319947.3574043699</v>
      </c>
      <c r="K75" s="23">
        <f>'GS&gt;50 OLS Model'!$B$6*C75</f>
        <v>1065251.930133238</v>
      </c>
      <c r="L75" s="23">
        <f>'GS&gt;50 OLS Model'!$B$7*D75</f>
        <v>0</v>
      </c>
      <c r="M75" s="23">
        <f>'Residential OLS model'!$B$8*E75</f>
        <v>0</v>
      </c>
      <c r="N75" s="23">
        <f>'Residential OLS model'!$B$9*F75</f>
        <v>0</v>
      </c>
      <c r="O75" s="23">
        <f>'Residential OLS model'!$B$10*G75</f>
        <v>0</v>
      </c>
      <c r="P75" s="23">
        <f>'Residential OLS model'!$B$11*H75</f>
        <v>0</v>
      </c>
      <c r="Q75" s="23">
        <f t="shared" si="3"/>
        <v>5385199.2875376083</v>
      </c>
      <c r="R75" s="13">
        <f t="shared" si="4"/>
        <v>4.0839259881008221E-2</v>
      </c>
    </row>
    <row r="76" spans="1:18" x14ac:dyDescent="0.25">
      <c r="A76" s="18">
        <f>Data!A76</f>
        <v>41699</v>
      </c>
      <c r="B76" s="5">
        <f>Data!I76</f>
        <v>5060386</v>
      </c>
      <c r="C76" s="23">
        <f>Data!S76</f>
        <v>992.60000000000014</v>
      </c>
      <c r="D76" s="23">
        <f>Data!T76</f>
        <v>0</v>
      </c>
      <c r="J76" s="23">
        <f>'GS&gt;50 OLS Model'!$B$5</f>
        <v>4319947.3574043699</v>
      </c>
      <c r="K76" s="23">
        <f>'GS&gt;50 OLS Model'!$B$6*C76</f>
        <v>1098679.4117313509</v>
      </c>
      <c r="L76" s="23">
        <f>'GS&gt;50 OLS Model'!$B$7*D76</f>
        <v>0</v>
      </c>
      <c r="M76" s="23">
        <f>'Residential OLS model'!$B$8*E76</f>
        <v>0</v>
      </c>
      <c r="N76" s="23">
        <f>'Residential OLS model'!$B$9*F76</f>
        <v>0</v>
      </c>
      <c r="O76" s="23">
        <f>'Residential OLS model'!$B$10*G76</f>
        <v>0</v>
      </c>
      <c r="P76" s="23">
        <f>'Residential OLS model'!$B$11*H76</f>
        <v>0</v>
      </c>
      <c r="Q76" s="23">
        <f t="shared" si="3"/>
        <v>5418626.769135721</v>
      </c>
      <c r="R76" s="13">
        <f t="shared" si="4"/>
        <v>7.0793170547804263E-2</v>
      </c>
    </row>
    <row r="77" spans="1:18" x14ac:dyDescent="0.25">
      <c r="A77" s="18">
        <f>Data!A77</f>
        <v>41730</v>
      </c>
      <c r="B77" s="5">
        <f>Data!I77</f>
        <v>4468693</v>
      </c>
      <c r="C77" s="23">
        <f>Data!S77</f>
        <v>571.79999999999984</v>
      </c>
      <c r="D77" s="23">
        <f>Data!T77</f>
        <v>0</v>
      </c>
      <c r="J77" s="23">
        <f>'GS&gt;50 OLS Model'!$B$5</f>
        <v>4319947.3574043699</v>
      </c>
      <c r="K77" s="23">
        <f>'GS&gt;50 OLS Model'!$B$6*C77</f>
        <v>632908.4098609573</v>
      </c>
      <c r="L77" s="23">
        <f>'GS&gt;50 OLS Model'!$B$7*D77</f>
        <v>0</v>
      </c>
      <c r="M77" s="23">
        <f>'Residential OLS model'!$B$8*E77</f>
        <v>0</v>
      </c>
      <c r="N77" s="23">
        <f>'Residential OLS model'!$B$9*F77</f>
        <v>0</v>
      </c>
      <c r="O77" s="23">
        <f>'Residential OLS model'!$B$10*G77</f>
        <v>0</v>
      </c>
      <c r="P77" s="23">
        <f>'Residential OLS model'!$B$11*H77</f>
        <v>0</v>
      </c>
      <c r="Q77" s="23">
        <f t="shared" si="3"/>
        <v>4952855.7672653273</v>
      </c>
      <c r="R77" s="13">
        <f t="shared" si="4"/>
        <v>0.10834549772502323</v>
      </c>
    </row>
    <row r="78" spans="1:18" x14ac:dyDescent="0.25">
      <c r="A78" s="18">
        <f>Data!A78</f>
        <v>41760</v>
      </c>
      <c r="B78" s="5">
        <f>Data!I78</f>
        <v>4169632</v>
      </c>
      <c r="C78" s="23">
        <f>Data!S78</f>
        <v>266.59999999999997</v>
      </c>
      <c r="D78" s="23">
        <f>Data!T78</f>
        <v>2.2000000000000002</v>
      </c>
      <c r="J78" s="23">
        <f>'GS&gt;50 OLS Model'!$B$5</f>
        <v>4319947.3574043699</v>
      </c>
      <c r="K78" s="23">
        <f>'GS&gt;50 OLS Model'!$B$6*C78</f>
        <v>295091.60907473107</v>
      </c>
      <c r="L78" s="23">
        <f>'GS&gt;50 OLS Model'!$B$7*D78</f>
        <v>-900.92078831308856</v>
      </c>
      <c r="M78" s="23">
        <f>'Residential OLS model'!$B$8*E78</f>
        <v>0</v>
      </c>
      <c r="N78" s="23">
        <f>'Residential OLS model'!$B$9*F78</f>
        <v>0</v>
      </c>
      <c r="O78" s="23">
        <f>'Residential OLS model'!$B$10*G78</f>
        <v>0</v>
      </c>
      <c r="P78" s="23">
        <f>'Residential OLS model'!$B$11*H78</f>
        <v>0</v>
      </c>
      <c r="Q78" s="23">
        <f t="shared" si="3"/>
        <v>4614138.045690788</v>
      </c>
      <c r="R78" s="13">
        <f t="shared" si="4"/>
        <v>0.10660558190525878</v>
      </c>
    </row>
    <row r="79" spans="1:18" x14ac:dyDescent="0.25">
      <c r="A79" s="18">
        <f>Data!A79</f>
        <v>41791</v>
      </c>
      <c r="B79" s="5">
        <f>Data!I79</f>
        <v>3956456</v>
      </c>
      <c r="C79" s="23">
        <f>Data!S79</f>
        <v>90.500000000000028</v>
      </c>
      <c r="D79" s="23">
        <f>Data!T79</f>
        <v>21.3</v>
      </c>
      <c r="J79" s="23">
        <f>'GS&gt;50 OLS Model'!$B$5</f>
        <v>4319947.3574043699</v>
      </c>
      <c r="K79" s="23">
        <f>'GS&gt;50 OLS Model'!$B$6*C79</f>
        <v>100171.7577691792</v>
      </c>
      <c r="L79" s="23">
        <f>'GS&gt;50 OLS Model'!$B$7*D79</f>
        <v>-8722.5512686676302</v>
      </c>
      <c r="M79" s="23">
        <f>'Residential OLS model'!$B$8*E79</f>
        <v>0</v>
      </c>
      <c r="N79" s="23">
        <f>'Residential OLS model'!$B$9*F79</f>
        <v>0</v>
      </c>
      <c r="O79" s="23">
        <f>'Residential OLS model'!$B$10*G79</f>
        <v>0</v>
      </c>
      <c r="P79" s="23">
        <f>'Residential OLS model'!$B$11*H79</f>
        <v>0</v>
      </c>
      <c r="Q79" s="23">
        <f t="shared" si="3"/>
        <v>4411396.5639048815</v>
      </c>
      <c r="R79" s="13">
        <f t="shared" si="4"/>
        <v>0.11498688824161862</v>
      </c>
    </row>
    <row r="80" spans="1:18" x14ac:dyDescent="0.25">
      <c r="A80" s="18">
        <f>Data!A80</f>
        <v>41821</v>
      </c>
      <c r="B80" s="5">
        <f>Data!I80</f>
        <v>3985502</v>
      </c>
      <c r="C80" s="23">
        <f>Data!S80</f>
        <v>81.8</v>
      </c>
      <c r="D80" s="23">
        <f>Data!T80</f>
        <v>14.9</v>
      </c>
      <c r="J80" s="23">
        <f>'GS&gt;50 OLS Model'!$B$5</f>
        <v>4319947.3574043699</v>
      </c>
      <c r="K80" s="23">
        <f>'GS&gt;50 OLS Model'!$B$6*C80</f>
        <v>90541.986580318844</v>
      </c>
      <c r="L80" s="23">
        <f>'GS&gt;50 OLS Model'!$B$7*D80</f>
        <v>-6101.6907935750087</v>
      </c>
      <c r="M80" s="23">
        <f>'Residential OLS model'!$B$8*E80</f>
        <v>0</v>
      </c>
      <c r="N80" s="23">
        <f>'Residential OLS model'!$B$9*F80</f>
        <v>0</v>
      </c>
      <c r="O80" s="23">
        <f>'Residential OLS model'!$B$10*G80</f>
        <v>0</v>
      </c>
      <c r="P80" s="23">
        <f>'Residential OLS model'!$B$11*H80</f>
        <v>0</v>
      </c>
      <c r="Q80" s="23">
        <f t="shared" si="3"/>
        <v>4404387.6531911138</v>
      </c>
      <c r="R80" s="13">
        <f t="shared" si="4"/>
        <v>0.10510235678996369</v>
      </c>
    </row>
    <row r="81" spans="1:18" x14ac:dyDescent="0.25">
      <c r="A81" s="18">
        <f>Data!A81</f>
        <v>41852</v>
      </c>
      <c r="B81" s="5">
        <f>Data!I81</f>
        <v>3887114</v>
      </c>
      <c r="C81" s="23">
        <f>Data!S81</f>
        <v>96.699999999999989</v>
      </c>
      <c r="D81" s="23">
        <f>Data!T81</f>
        <v>15.4</v>
      </c>
      <c r="J81" s="23">
        <f>'GS&gt;50 OLS Model'!$B$5</f>
        <v>4319947.3574043699</v>
      </c>
      <c r="K81" s="23">
        <f>'GS&gt;50 OLS Model'!$B$6*C81</f>
        <v>107034.35332905663</v>
      </c>
      <c r="L81" s="23">
        <f>'GS&gt;50 OLS Model'!$B$7*D81</f>
        <v>-6306.4455181916192</v>
      </c>
      <c r="M81" s="23">
        <f>'Residential OLS model'!$B$8*E81</f>
        <v>0</v>
      </c>
      <c r="N81" s="23">
        <f>'Residential OLS model'!$B$9*F81</f>
        <v>0</v>
      </c>
      <c r="O81" s="23">
        <f>'Residential OLS model'!$B$10*G81</f>
        <v>0</v>
      </c>
      <c r="P81" s="23">
        <f>'Residential OLS model'!$B$11*H81</f>
        <v>0</v>
      </c>
      <c r="Q81" s="23">
        <f t="shared" si="3"/>
        <v>4420675.2652152348</v>
      </c>
      <c r="R81" s="13">
        <f t="shared" si="4"/>
        <v>0.13726411554053594</v>
      </c>
    </row>
    <row r="82" spans="1:18" x14ac:dyDescent="0.25">
      <c r="A82" s="18">
        <f>Data!A82</f>
        <v>41883</v>
      </c>
      <c r="B82" s="5">
        <f>Data!I82</f>
        <v>3943747</v>
      </c>
      <c r="C82" s="23">
        <f>Data!S82</f>
        <v>214.2</v>
      </c>
      <c r="D82" s="23">
        <f>Data!T82</f>
        <v>2.1</v>
      </c>
      <c r="J82" s="23">
        <f>'GS&gt;50 OLS Model'!$B$5</f>
        <v>4319947.3574043699</v>
      </c>
      <c r="K82" s="23">
        <f>'GS&gt;50 OLS Model'!$B$6*C82</f>
        <v>237091.60789125058</v>
      </c>
      <c r="L82" s="23">
        <f>'GS&gt;50 OLS Model'!$B$7*D82</f>
        <v>-859.96984338976631</v>
      </c>
      <c r="M82" s="23">
        <f>'Residential OLS model'!$B$8*E82</f>
        <v>0</v>
      </c>
      <c r="N82" s="23">
        <f>'Residential OLS model'!$B$9*F82</f>
        <v>0</v>
      </c>
      <c r="O82" s="23">
        <f>'Residential OLS model'!$B$10*G82</f>
        <v>0</v>
      </c>
      <c r="P82" s="23">
        <f>'Residential OLS model'!$B$11*H82</f>
        <v>0</v>
      </c>
      <c r="Q82" s="23">
        <f t="shared" si="3"/>
        <v>4556178.9954522308</v>
      </c>
      <c r="R82" s="13">
        <f t="shared" si="4"/>
        <v>0.15529190778521818</v>
      </c>
    </row>
    <row r="83" spans="1:18" x14ac:dyDescent="0.25">
      <c r="A83" s="18">
        <f>Data!A83</f>
        <v>41913</v>
      </c>
      <c r="B83" s="5">
        <f>Data!I83</f>
        <v>4451811</v>
      </c>
      <c r="C83" s="23">
        <f>Data!S83</f>
        <v>421.39999999999992</v>
      </c>
      <c r="D83" s="23">
        <f>Data!T83</f>
        <v>0</v>
      </c>
      <c r="J83" s="23">
        <f>'GS&gt;50 OLS Model'!$B$5</f>
        <v>4319947.3574043699</v>
      </c>
      <c r="K83" s="23">
        <f>'GS&gt;50 OLS Model'!$B$6*C83</f>
        <v>466435.12402134913</v>
      </c>
      <c r="L83" s="23">
        <f>'GS&gt;50 OLS Model'!$B$7*D83</f>
        <v>0</v>
      </c>
      <c r="M83" s="23">
        <f>'Residential OLS model'!$B$8*E83</f>
        <v>0</v>
      </c>
      <c r="N83" s="23">
        <f>'Residential OLS model'!$B$9*F83</f>
        <v>0</v>
      </c>
      <c r="O83" s="23">
        <f>'Residential OLS model'!$B$10*G83</f>
        <v>0</v>
      </c>
      <c r="P83" s="23">
        <f>'Residential OLS model'!$B$11*H83</f>
        <v>0</v>
      </c>
      <c r="Q83" s="23">
        <f t="shared" si="3"/>
        <v>4786382.4814257193</v>
      </c>
      <c r="R83" s="13">
        <f t="shared" si="4"/>
        <v>7.5154017415770644E-2</v>
      </c>
    </row>
    <row r="84" spans="1:18" x14ac:dyDescent="0.25">
      <c r="A84" s="18">
        <f>Data!A84</f>
        <v>41944</v>
      </c>
      <c r="B84" s="5">
        <f>Data!I84</f>
        <v>4795426</v>
      </c>
      <c r="C84" s="23">
        <f>Data!S84</f>
        <v>756.89999999999975</v>
      </c>
      <c r="D84" s="23">
        <f>Data!T84</f>
        <v>0</v>
      </c>
      <c r="J84" s="23">
        <f>'GS&gt;50 OLS Model'!$B$5</f>
        <v>4319947.3574043699</v>
      </c>
      <c r="K84" s="23">
        <f>'GS&gt;50 OLS Model'!$B$6*C84</f>
        <v>837790.0934308474</v>
      </c>
      <c r="L84" s="23">
        <f>'GS&gt;50 OLS Model'!$B$7*D84</f>
        <v>0</v>
      </c>
      <c r="M84" s="23">
        <f>'Residential OLS model'!$B$8*E84</f>
        <v>0</v>
      </c>
      <c r="N84" s="23">
        <f>'Residential OLS model'!$B$9*F84</f>
        <v>0</v>
      </c>
      <c r="O84" s="23">
        <f>'Residential OLS model'!$B$10*G84</f>
        <v>0</v>
      </c>
      <c r="P84" s="23">
        <f>'Residential OLS model'!$B$11*H84</f>
        <v>0</v>
      </c>
      <c r="Q84" s="23">
        <f t="shared" si="3"/>
        <v>5157737.4508352168</v>
      </c>
      <c r="R84" s="13">
        <f t="shared" si="4"/>
        <v>7.5553548492921549E-2</v>
      </c>
    </row>
    <row r="85" spans="1:18" x14ac:dyDescent="0.25">
      <c r="A85" s="18">
        <f>Data!A85</f>
        <v>41974</v>
      </c>
      <c r="B85" s="5">
        <f>Data!I85</f>
        <v>5686949</v>
      </c>
      <c r="C85" s="23">
        <f>Data!S85</f>
        <v>893.80000000000007</v>
      </c>
      <c r="D85" s="23">
        <f>Data!T85</f>
        <v>0</v>
      </c>
      <c r="J85" s="23">
        <f>'GS&gt;50 OLS Model'!$B$5</f>
        <v>4319947.3574043699</v>
      </c>
      <c r="K85" s="23">
        <f>'GS&gt;50 OLS Model'!$B$6*C85</f>
        <v>989320.63087394857</v>
      </c>
      <c r="L85" s="23">
        <f>'GS&gt;50 OLS Model'!$B$7*D85</f>
        <v>0</v>
      </c>
      <c r="M85" s="23">
        <f>'Residential OLS model'!$B$8*E85</f>
        <v>0</v>
      </c>
      <c r="N85" s="23">
        <f>'Residential OLS model'!$B$9*F85</f>
        <v>0</v>
      </c>
      <c r="O85" s="23">
        <f>'Residential OLS model'!$B$10*G85</f>
        <v>0</v>
      </c>
      <c r="P85" s="23">
        <f>'Residential OLS model'!$B$11*H85</f>
        <v>0</v>
      </c>
      <c r="Q85" s="23">
        <f t="shared" si="3"/>
        <v>5309267.9882783182</v>
      </c>
      <c r="R85" s="13">
        <f t="shared" si="4"/>
        <v>6.641188653558909E-2</v>
      </c>
    </row>
    <row r="86" spans="1:18" x14ac:dyDescent="0.25">
      <c r="A86" s="18">
        <f>Data!A86</f>
        <v>42005</v>
      </c>
      <c r="B86" s="5">
        <f>Data!I86</f>
        <v>5216352</v>
      </c>
      <c r="C86" s="23">
        <f>Data!S86</f>
        <v>1166.0999999999999</v>
      </c>
      <c r="D86" s="23">
        <f>Data!T86</f>
        <v>0</v>
      </c>
      <c r="J86" s="23">
        <f>'GS&gt;50 OLS Model'!$B$5</f>
        <v>4319947.3574043699</v>
      </c>
      <c r="K86" s="23">
        <f>'GS&gt;50 OLS Model'!$B$6*C86</f>
        <v>1290721.4003827604</v>
      </c>
      <c r="L86" s="23">
        <f>'GS&gt;50 OLS Model'!$B$7*D86</f>
        <v>0</v>
      </c>
      <c r="M86" s="23">
        <f>'Residential OLS model'!$B$8*E86</f>
        <v>0</v>
      </c>
      <c r="N86" s="23">
        <f>'Residential OLS model'!$B$9*F86</f>
        <v>0</v>
      </c>
      <c r="O86" s="23">
        <f>'Residential OLS model'!$B$10*G86</f>
        <v>0</v>
      </c>
      <c r="P86" s="23">
        <f>'Residential OLS model'!$B$11*H86</f>
        <v>0</v>
      </c>
      <c r="Q86" s="23">
        <f t="shared" si="3"/>
        <v>5610668.7577871308</v>
      </c>
      <c r="R86" s="13">
        <f t="shared" si="4"/>
        <v>7.5592436589235312E-2</v>
      </c>
    </row>
    <row r="87" spans="1:18" x14ac:dyDescent="0.25">
      <c r="A87" s="18">
        <f>Data!A87</f>
        <v>42036</v>
      </c>
      <c r="B87" s="5">
        <f>Data!I87</f>
        <v>5591536</v>
      </c>
      <c r="C87" s="23">
        <f>Data!S87</f>
        <v>1148.2</v>
      </c>
      <c r="D87" s="23">
        <f>Data!T87</f>
        <v>0</v>
      </c>
      <c r="J87" s="23">
        <f>'GS&gt;50 OLS Model'!$B$5</f>
        <v>4319947.3574043699</v>
      </c>
      <c r="K87" s="23">
        <f>'GS&gt;50 OLS Model'!$B$6*C87</f>
        <v>1270908.4228792433</v>
      </c>
      <c r="L87" s="23">
        <f>'GS&gt;50 OLS Model'!$B$7*D87</f>
        <v>0</v>
      </c>
      <c r="M87" s="23">
        <f>'Residential OLS model'!$B$8*E87</f>
        <v>0</v>
      </c>
      <c r="N87" s="23">
        <f>'Residential OLS model'!$B$9*F87</f>
        <v>0</v>
      </c>
      <c r="O87" s="23">
        <f>'Residential OLS model'!$B$10*G87</f>
        <v>0</v>
      </c>
      <c r="P87" s="23">
        <f>'Residential OLS model'!$B$11*H87</f>
        <v>0</v>
      </c>
      <c r="Q87" s="23">
        <f t="shared" si="3"/>
        <v>5590855.7802836131</v>
      </c>
      <c r="R87" s="13">
        <f t="shared" si="4"/>
        <v>1.2165167431397554E-4</v>
      </c>
    </row>
    <row r="88" spans="1:18" x14ac:dyDescent="0.25">
      <c r="A88" s="18">
        <f>Data!A88</f>
        <v>42064</v>
      </c>
      <c r="B88" s="5">
        <f>Data!I88</f>
        <v>5126838</v>
      </c>
      <c r="C88" s="23">
        <f>Data!S88</f>
        <v>870.9</v>
      </c>
      <c r="D88" s="23">
        <f>Data!T88</f>
        <v>0</v>
      </c>
      <c r="J88" s="23">
        <f>'GS&gt;50 OLS Model'!$B$5</f>
        <v>4319947.3574043699</v>
      </c>
      <c r="K88" s="23">
        <f>'GS&gt;50 OLS Model'!$B$6*C88</f>
        <v>963973.30211246561</v>
      </c>
      <c r="L88" s="23">
        <f>'GS&gt;50 OLS Model'!$B$7*D88</f>
        <v>0</v>
      </c>
      <c r="M88" s="23">
        <f>'Residential OLS model'!$B$8*E88</f>
        <v>0</v>
      </c>
      <c r="N88" s="23">
        <f>'Residential OLS model'!$B$9*F88</f>
        <v>0</v>
      </c>
      <c r="O88" s="23">
        <f>'Residential OLS model'!$B$10*G88</f>
        <v>0</v>
      </c>
      <c r="P88" s="23">
        <f>'Residential OLS model'!$B$11*H88</f>
        <v>0</v>
      </c>
      <c r="Q88" s="23">
        <f t="shared" si="3"/>
        <v>5283920.6595168356</v>
      </c>
      <c r="R88" s="13">
        <f t="shared" si="4"/>
        <v>3.0639286733233153E-2</v>
      </c>
    </row>
    <row r="89" spans="1:18" x14ac:dyDescent="0.25">
      <c r="A89" s="18">
        <f>Data!A89</f>
        <v>42095</v>
      </c>
      <c r="B89" s="5">
        <f>Data!I89</f>
        <v>4650309</v>
      </c>
      <c r="C89" s="23">
        <f>Data!S89</f>
        <v>513.40000000000009</v>
      </c>
      <c r="D89" s="23">
        <f>Data!T89</f>
        <v>0</v>
      </c>
      <c r="J89" s="23">
        <f>'GS&gt;50 OLS Model'!$B$5</f>
        <v>4319947.3574043699</v>
      </c>
      <c r="K89" s="23">
        <f>'GS&gt;50 OLS Model'!$B$6*C89</f>
        <v>568267.18716791819</v>
      </c>
      <c r="L89" s="23">
        <f>'GS&gt;50 OLS Model'!$B$7*D89</f>
        <v>0</v>
      </c>
      <c r="M89" s="23">
        <f>'Residential OLS model'!$B$8*E89</f>
        <v>0</v>
      </c>
      <c r="N89" s="23">
        <f>'Residential OLS model'!$B$9*F89</f>
        <v>0</v>
      </c>
      <c r="O89" s="23">
        <f>'Residential OLS model'!$B$10*G89</f>
        <v>0</v>
      </c>
      <c r="P89" s="23">
        <f>'Residential OLS model'!$B$11*H89</f>
        <v>0</v>
      </c>
      <c r="Q89" s="23">
        <f t="shared" si="3"/>
        <v>4888214.5445722882</v>
      </c>
      <c r="R89" s="13">
        <f t="shared" si="4"/>
        <v>5.1159083100131231E-2</v>
      </c>
    </row>
    <row r="90" spans="1:18" x14ac:dyDescent="0.25">
      <c r="A90" s="18">
        <f>Data!A90</f>
        <v>42125</v>
      </c>
      <c r="B90" s="5">
        <f>Data!I90</f>
        <v>4577032</v>
      </c>
      <c r="C90" s="23">
        <f>Data!S90</f>
        <v>247.1</v>
      </c>
      <c r="D90" s="23">
        <f>Data!T90</f>
        <v>1.1000000000000001</v>
      </c>
      <c r="J90" s="23">
        <f>'GS&gt;50 OLS Model'!$B$5</f>
        <v>4319947.3574043699</v>
      </c>
      <c r="K90" s="23">
        <f>'GS&gt;50 OLS Model'!$B$6*C90</f>
        <v>273507.63916866487</v>
      </c>
      <c r="L90" s="23">
        <f>'GS&gt;50 OLS Model'!$B$7*D90</f>
        <v>-450.46039415654428</v>
      </c>
      <c r="M90" s="23">
        <f>'Residential OLS model'!$B$8*E90</f>
        <v>0</v>
      </c>
      <c r="N90" s="23">
        <f>'Residential OLS model'!$B$9*F90</f>
        <v>0</v>
      </c>
      <c r="O90" s="23">
        <f>'Residential OLS model'!$B$10*G90</f>
        <v>0</v>
      </c>
      <c r="P90" s="23">
        <f>'Residential OLS model'!$B$11*H90</f>
        <v>0</v>
      </c>
      <c r="Q90" s="23">
        <f t="shared" si="3"/>
        <v>4593004.5361788785</v>
      </c>
      <c r="R90" s="13">
        <f t="shared" si="4"/>
        <v>3.4897147712488153E-3</v>
      </c>
    </row>
    <row r="91" spans="1:18" x14ac:dyDescent="0.25">
      <c r="A91" s="18">
        <f>Data!A91</f>
        <v>42156</v>
      </c>
      <c r="B91" s="5">
        <f>Data!I91</f>
        <v>4665725</v>
      </c>
      <c r="C91" s="23">
        <f>Data!S91</f>
        <v>112</v>
      </c>
      <c r="D91" s="23">
        <f>Data!T91</f>
        <v>5.0999999999999996</v>
      </c>
      <c r="J91" s="23">
        <f>'GS&gt;50 OLS Model'!$B$5</f>
        <v>4319947.3574043699</v>
      </c>
      <c r="K91" s="23">
        <f>'GS&gt;50 OLS Model'!$B$6*C91</f>
        <v>123969.46817843168</v>
      </c>
      <c r="L91" s="23">
        <f>'GS&gt;50 OLS Model'!$B$7*D91</f>
        <v>-2088.4981910894321</v>
      </c>
      <c r="M91" s="23">
        <f>'Residential OLS model'!$B$8*E91</f>
        <v>0</v>
      </c>
      <c r="N91" s="23">
        <f>'Residential OLS model'!$B$9*F91</f>
        <v>0</v>
      </c>
      <c r="O91" s="23">
        <f>'Residential OLS model'!$B$10*G91</f>
        <v>0</v>
      </c>
      <c r="P91" s="23">
        <f>'Residential OLS model'!$B$11*H91</f>
        <v>0</v>
      </c>
      <c r="Q91" s="23">
        <f t="shared" si="3"/>
        <v>4441828.327391712</v>
      </c>
      <c r="R91" s="13">
        <f t="shared" si="4"/>
        <v>4.7987541616423601E-2</v>
      </c>
    </row>
    <row r="92" spans="1:18" x14ac:dyDescent="0.25">
      <c r="A92" s="18">
        <f>Data!A92</f>
        <v>42186</v>
      </c>
      <c r="B92" s="5">
        <f>Data!I92</f>
        <v>4759835</v>
      </c>
      <c r="C92" s="23">
        <f>Data!S92</f>
        <v>49.4</v>
      </c>
      <c r="D92" s="23">
        <f>Data!T92</f>
        <v>46.2</v>
      </c>
      <c r="J92" s="23">
        <f>'GS&gt;50 OLS Model'!$B$5</f>
        <v>4319947.3574043699</v>
      </c>
      <c r="K92" s="23">
        <f>'GS&gt;50 OLS Model'!$B$6*C92</f>
        <v>54679.39042870111</v>
      </c>
      <c r="L92" s="23">
        <f>'GS&gt;50 OLS Model'!$B$7*D92</f>
        <v>-18919.33655457486</v>
      </c>
      <c r="M92" s="23">
        <f>'Residential OLS model'!$B$8*E92</f>
        <v>0</v>
      </c>
      <c r="N92" s="23">
        <f>'Residential OLS model'!$B$9*F92</f>
        <v>0</v>
      </c>
      <c r="O92" s="23">
        <f>'Residential OLS model'!$B$10*G92</f>
        <v>0</v>
      </c>
      <c r="P92" s="23">
        <f>'Residential OLS model'!$B$11*H92</f>
        <v>0</v>
      </c>
      <c r="Q92" s="23">
        <f t="shared" si="3"/>
        <v>4355707.4112784965</v>
      </c>
      <c r="R92" s="13">
        <f t="shared" si="4"/>
        <v>8.4903697023426969E-2</v>
      </c>
    </row>
    <row r="93" spans="1:18" x14ac:dyDescent="0.25">
      <c r="A93" s="18">
        <f>Data!A93</f>
        <v>42217</v>
      </c>
      <c r="B93" s="5">
        <f>Data!I93</f>
        <v>4525232</v>
      </c>
      <c r="C93" s="23">
        <f>Data!S93</f>
        <v>51.29999999999999</v>
      </c>
      <c r="D93" s="23">
        <f>Data!T93</f>
        <v>23.200000000000003</v>
      </c>
      <c r="J93" s="23">
        <f>'GS&gt;50 OLS Model'!$B$5</f>
        <v>4319947.3574043699</v>
      </c>
      <c r="K93" s="23">
        <f>'GS&gt;50 OLS Model'!$B$6*C93</f>
        <v>56782.443906728069</v>
      </c>
      <c r="L93" s="23">
        <f>'GS&gt;50 OLS Model'!$B$7*D93</f>
        <v>-9500.6192222107529</v>
      </c>
      <c r="M93" s="23">
        <f>'Residential OLS model'!$B$8*E93</f>
        <v>0</v>
      </c>
      <c r="N93" s="23">
        <f>'Residential OLS model'!$B$9*F93</f>
        <v>0</v>
      </c>
      <c r="O93" s="23">
        <f>'Residential OLS model'!$B$10*G93</f>
        <v>0</v>
      </c>
      <c r="P93" s="23">
        <f>'Residential OLS model'!$B$11*H93</f>
        <v>0</v>
      </c>
      <c r="Q93" s="23">
        <f t="shared" si="3"/>
        <v>4367229.1820888873</v>
      </c>
      <c r="R93" s="13">
        <f t="shared" si="4"/>
        <v>3.4915959648281605E-2</v>
      </c>
    </row>
    <row r="94" spans="1:18" x14ac:dyDescent="0.25">
      <c r="A94" s="18">
        <f>Data!A94</f>
        <v>42248</v>
      </c>
      <c r="B94" s="5">
        <f>Data!I94</f>
        <v>4587659</v>
      </c>
      <c r="C94" s="23">
        <f>Data!S94</f>
        <v>127.9</v>
      </c>
      <c r="D94" s="23">
        <f>Data!T94</f>
        <v>25.999999999999996</v>
      </c>
      <c r="J94" s="23">
        <f>'GS&gt;50 OLS Model'!$B$5</f>
        <v>4319947.3574043699</v>
      </c>
      <c r="K94" s="23">
        <f>'GS&gt;50 OLS Model'!$B$6*C94</f>
        <v>141568.70517876261</v>
      </c>
      <c r="L94" s="23">
        <f>'GS&gt;50 OLS Model'!$B$7*D94</f>
        <v>-10647.245680063772</v>
      </c>
      <c r="M94" s="23">
        <f>'Residential OLS model'!$B$8*E94</f>
        <v>0</v>
      </c>
      <c r="N94" s="23">
        <f>'Residential OLS model'!$B$9*F94</f>
        <v>0</v>
      </c>
      <c r="O94" s="23">
        <f>'Residential OLS model'!$B$10*G94</f>
        <v>0</v>
      </c>
      <c r="P94" s="23">
        <f>'Residential OLS model'!$B$11*H94</f>
        <v>0</v>
      </c>
      <c r="Q94" s="23">
        <f t="shared" si="3"/>
        <v>4450868.8169030687</v>
      </c>
      <c r="R94" s="13">
        <f t="shared" si="4"/>
        <v>2.981699012436001E-2</v>
      </c>
    </row>
    <row r="95" spans="1:18" x14ac:dyDescent="0.25">
      <c r="A95" s="18">
        <f>Data!A95</f>
        <v>42278</v>
      </c>
      <c r="B95" s="5">
        <f>Data!I95</f>
        <v>4950060</v>
      </c>
      <c r="C95" s="23">
        <f>Data!S95</f>
        <v>455.09999999999997</v>
      </c>
      <c r="D95" s="23">
        <f>Data!T95</f>
        <v>0</v>
      </c>
      <c r="J95" s="23">
        <f>'GS&gt;50 OLS Model'!$B$5</f>
        <v>4319947.3574043699</v>
      </c>
      <c r="K95" s="23">
        <f>'GS&gt;50 OLS Model'!$B$6*C95</f>
        <v>503736.65150003799</v>
      </c>
      <c r="L95" s="23">
        <f>'GS&gt;50 OLS Model'!$B$7*D95</f>
        <v>0</v>
      </c>
      <c r="M95" s="23">
        <f>'Residential OLS model'!$B$8*E95</f>
        <v>0</v>
      </c>
      <c r="N95" s="23">
        <f>'Residential OLS model'!$B$9*F95</f>
        <v>0</v>
      </c>
      <c r="O95" s="23">
        <f>'Residential OLS model'!$B$10*G95</f>
        <v>0</v>
      </c>
      <c r="P95" s="23">
        <f>'Residential OLS model'!$B$11*H95</f>
        <v>0</v>
      </c>
      <c r="Q95" s="23">
        <f t="shared" si="3"/>
        <v>4823684.0089044077</v>
      </c>
      <c r="R95" s="13">
        <f t="shared" si="4"/>
        <v>2.5530193794740318E-2</v>
      </c>
    </row>
    <row r="96" spans="1:18" x14ac:dyDescent="0.25">
      <c r="A96" s="18">
        <f>Data!A96</f>
        <v>42309</v>
      </c>
      <c r="B96" s="5">
        <f>Data!I96</f>
        <v>5111345</v>
      </c>
      <c r="C96" s="23">
        <f>Data!S96</f>
        <v>539.4</v>
      </c>
      <c r="D96" s="23">
        <f>Data!T96</f>
        <v>0</v>
      </c>
      <c r="J96" s="23">
        <f>'GS&gt;50 OLS Model'!$B$5</f>
        <v>4319947.3574043699</v>
      </c>
      <c r="K96" s="23">
        <f>'GS&gt;50 OLS Model'!$B$6*C96</f>
        <v>597045.81370933971</v>
      </c>
      <c r="L96" s="23">
        <f>'GS&gt;50 OLS Model'!$B$7*D96</f>
        <v>0</v>
      </c>
      <c r="M96" s="23">
        <f>'Residential OLS model'!$B$8*E96</f>
        <v>0</v>
      </c>
      <c r="N96" s="23">
        <f>'Residential OLS model'!$B$9*F96</f>
        <v>0</v>
      </c>
      <c r="O96" s="23">
        <f>'Residential OLS model'!$B$10*G96</f>
        <v>0</v>
      </c>
      <c r="P96" s="23">
        <f>'Residential OLS model'!$B$11*H96</f>
        <v>0</v>
      </c>
      <c r="Q96" s="23">
        <f t="shared" si="3"/>
        <v>4916993.1711137099</v>
      </c>
      <c r="R96" s="13">
        <f t="shared" si="4"/>
        <v>3.8023617831762495E-2</v>
      </c>
    </row>
    <row r="97" spans="1:18" x14ac:dyDescent="0.25">
      <c r="A97" s="18">
        <f>Data!A97</f>
        <v>42339</v>
      </c>
      <c r="B97" s="5">
        <f>Data!I97</f>
        <v>5527242</v>
      </c>
      <c r="C97" s="23">
        <f>Data!S97</f>
        <v>694.3</v>
      </c>
      <c r="D97" s="23">
        <f>Data!T97</f>
        <v>0</v>
      </c>
      <c r="J97" s="23">
        <f>'GS&gt;50 OLS Model'!$B$5</f>
        <v>4319947.3574043699</v>
      </c>
      <c r="K97" s="23">
        <f>'GS&gt;50 OLS Model'!$B$6*C97</f>
        <v>768500.01568111707</v>
      </c>
      <c r="L97" s="23">
        <f>'GS&gt;50 OLS Model'!$B$7*D97</f>
        <v>0</v>
      </c>
      <c r="M97" s="23">
        <f>'Residential OLS model'!$B$8*E97</f>
        <v>0</v>
      </c>
      <c r="N97" s="23">
        <f>'Residential OLS model'!$B$9*F97</f>
        <v>0</v>
      </c>
      <c r="O97" s="23">
        <f>'Residential OLS model'!$B$10*G97</f>
        <v>0</v>
      </c>
      <c r="P97" s="23">
        <f>'Residential OLS model'!$B$11*H97</f>
        <v>0</v>
      </c>
      <c r="Q97" s="23">
        <f t="shared" si="3"/>
        <v>5088447.3730854867</v>
      </c>
      <c r="R97" s="13">
        <f t="shared" si="4"/>
        <v>7.9387627122987067E-2</v>
      </c>
    </row>
    <row r="98" spans="1:18" x14ac:dyDescent="0.25">
      <c r="R98" s="26">
        <f>AVERAGE(R2:R97)</f>
        <v>8.1090519682106357E-2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Data</vt:lpstr>
      <vt:lpstr>Weather Data</vt:lpstr>
      <vt:lpstr>Employment Data</vt:lpstr>
      <vt:lpstr>Residential OLS model</vt:lpstr>
      <vt:lpstr>Residential Predicted Monthly</vt:lpstr>
      <vt:lpstr>GS&lt;50 OLS Model</vt:lpstr>
      <vt:lpstr>GS&lt;50 Predicted Monthly</vt:lpstr>
      <vt:lpstr>GS&gt;50 OLS Model</vt:lpstr>
      <vt:lpstr>GS&gt;50 Predicted Monthly</vt:lpstr>
      <vt:lpstr>Model Annual Summary</vt:lpstr>
      <vt:lpstr>Residential Normalized Monthly</vt:lpstr>
      <vt:lpstr>GS&lt;50 Normalized Monthly</vt:lpstr>
      <vt:lpstr>Connection Count</vt:lpstr>
      <vt:lpstr>Normalized Annual Summary</vt:lpstr>
      <vt:lpstr>kW Forecast</vt:lpstr>
      <vt:lpstr>2015-2020 DSM target</vt:lpstr>
      <vt:lpstr>Load Forecast Adj</vt:lpstr>
      <vt:lpstr>Summary 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Schroeder</dc:creator>
  <cp:lastModifiedBy>Andrew Frank</cp:lastModifiedBy>
  <dcterms:created xsi:type="dcterms:W3CDTF">2012-06-05T16:00:32Z</dcterms:created>
  <dcterms:modified xsi:type="dcterms:W3CDTF">2017-03-02T00:11:51Z</dcterms:modified>
</cp:coreProperties>
</file>