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K13" i="1" l="1"/>
  <c r="J13" i="1"/>
  <c r="I13" i="1"/>
  <c r="H13" i="1"/>
  <c r="G13" i="1"/>
  <c r="F13" i="1"/>
  <c r="E13" i="1"/>
  <c r="D13" i="1"/>
  <c r="C13" i="1"/>
  <c r="B13" i="1"/>
  <c r="K12" i="1"/>
  <c r="J12" i="1"/>
  <c r="I12" i="1"/>
  <c r="H12" i="1"/>
  <c r="G12" i="1"/>
  <c r="F12" i="1"/>
  <c r="E12" i="1"/>
  <c r="D12" i="1"/>
  <c r="C12" i="1"/>
  <c r="B12" i="1"/>
  <c r="L11" i="1"/>
  <c r="K11" i="1"/>
  <c r="J11" i="1"/>
  <c r="I11" i="1"/>
  <c r="H11" i="1"/>
  <c r="G11" i="1"/>
  <c r="F11" i="1"/>
  <c r="E11" i="1"/>
  <c r="D11" i="1"/>
  <c r="C11" i="1"/>
  <c r="B11" i="1"/>
  <c r="L19" i="1"/>
  <c r="L6" i="1"/>
  <c r="L5" i="1"/>
  <c r="L12" i="1"/>
  <c r="L10" i="1"/>
  <c r="L9" i="1"/>
  <c r="L8" i="1"/>
  <c r="L7" i="1"/>
  <c r="E5" i="1"/>
  <c r="D5" i="1"/>
  <c r="D6" i="1" s="1"/>
  <c r="F5" i="1"/>
  <c r="F6" i="1" s="1"/>
  <c r="F26" i="1"/>
  <c r="E26" i="1"/>
  <c r="D26" i="1" s="1"/>
  <c r="C26" i="1" s="1"/>
  <c r="B26" i="1" s="1"/>
  <c r="G26" i="1"/>
  <c r="K26" i="1"/>
  <c r="J26" i="1"/>
  <c r="I26" i="1"/>
  <c r="H26" i="1"/>
  <c r="E6" i="1"/>
  <c r="K25" i="1"/>
  <c r="J25" i="1"/>
  <c r="I25" i="1"/>
  <c r="H25" i="1"/>
  <c r="C5" i="1" l="1"/>
  <c r="C6" i="1" l="1"/>
  <c r="B5" i="1"/>
  <c r="B6" i="1" s="1"/>
  <c r="F9" i="1"/>
  <c r="E9" i="1"/>
  <c r="D9" i="1"/>
  <c r="C9" i="1"/>
  <c r="F10" i="1"/>
  <c r="E10" i="1"/>
  <c r="D10" i="1"/>
  <c r="C10" i="1"/>
  <c r="K24" i="1"/>
  <c r="J24" i="1"/>
  <c r="I24" i="1"/>
  <c r="H24" i="1"/>
  <c r="G24" i="1"/>
  <c r="K6" i="1"/>
  <c r="K10" i="1" s="1"/>
  <c r="K14" i="1" s="1"/>
  <c r="K16" i="1" s="1"/>
  <c r="K17" i="1" s="1"/>
  <c r="J6" i="1"/>
  <c r="J10" i="1" s="1"/>
  <c r="J14" i="1" s="1"/>
  <c r="J16" i="1" s="1"/>
  <c r="J17" i="1" s="1"/>
  <c r="I6" i="1"/>
  <c r="I10" i="1" s="1"/>
  <c r="I14" i="1" s="1"/>
  <c r="I16" i="1" s="1"/>
  <c r="I17" i="1" s="1"/>
  <c r="H6" i="1"/>
  <c r="H10" i="1" s="1"/>
  <c r="H14" i="1" s="1"/>
  <c r="H16" i="1" s="1"/>
  <c r="H17" i="1" s="1"/>
  <c r="G6" i="1"/>
  <c r="G10" i="1" s="1"/>
  <c r="G14" i="1" s="1"/>
  <c r="G16" i="1" s="1"/>
  <c r="G17" i="1" s="1"/>
  <c r="C4" i="1"/>
  <c r="D4" i="1" s="1"/>
  <c r="E4" i="1" s="1"/>
  <c r="F4" i="1" s="1"/>
  <c r="G4" i="1" s="1"/>
  <c r="H4" i="1" s="1"/>
  <c r="I4" i="1" s="1"/>
  <c r="J4" i="1" s="1"/>
  <c r="K4" i="1" s="1"/>
  <c r="G18" i="1" l="1"/>
  <c r="G20" i="1"/>
  <c r="I18" i="1"/>
  <c r="I21" i="1" s="1"/>
  <c r="I20" i="1"/>
  <c r="J18" i="1"/>
  <c r="J20" i="1"/>
  <c r="K18" i="1"/>
  <c r="K21" i="1" s="1"/>
  <c r="K20" i="1"/>
  <c r="H18" i="1"/>
  <c r="H20" i="1"/>
  <c r="B10" i="1"/>
  <c r="B9" i="1"/>
  <c r="E14" i="1"/>
  <c r="E16" i="1" s="1"/>
  <c r="E17" i="1" s="1"/>
  <c r="D14" i="1"/>
  <c r="D16" i="1" s="1"/>
  <c r="D17" i="1" s="1"/>
  <c r="F14" i="1"/>
  <c r="F16" i="1" s="1"/>
  <c r="F17" i="1" s="1"/>
  <c r="C14" i="1"/>
  <c r="C16" i="1" s="1"/>
  <c r="C17" i="1" s="1"/>
  <c r="J21" i="1" l="1"/>
  <c r="G21" i="1"/>
  <c r="C18" i="1"/>
  <c r="C21" i="1" s="1"/>
  <c r="C20" i="1"/>
  <c r="F18" i="1"/>
  <c r="F20" i="1"/>
  <c r="E18" i="1"/>
  <c r="E21" i="1" s="1"/>
  <c r="E20" i="1"/>
  <c r="D18" i="1"/>
  <c r="D20" i="1"/>
  <c r="B14" i="1"/>
  <c r="B16" i="1" s="1"/>
  <c r="B17" i="1" s="1"/>
  <c r="L13" i="1"/>
  <c r="L14" i="1" s="1"/>
  <c r="L16" i="1" s="1"/>
  <c r="H21" i="1"/>
  <c r="D21" i="1" l="1"/>
  <c r="F21" i="1"/>
  <c r="B18" i="1"/>
  <c r="B20" i="1"/>
  <c r="L20" i="1" s="1"/>
  <c r="L17" i="1"/>
  <c r="B21" i="1" l="1"/>
  <c r="L21" i="1" s="1"/>
  <c r="L18" i="1"/>
</calcChain>
</file>

<file path=xl/sharedStrings.xml><?xml version="1.0" encoding="utf-8"?>
<sst xmlns="http://schemas.openxmlformats.org/spreadsheetml/2006/main" count="23" uniqueCount="23">
  <si>
    <t>Extended forecast of Earnings Years 1 - 10 (Expanded Table 6)</t>
  </si>
  <si>
    <t>Item</t>
  </si>
  <si>
    <t>Rate Base</t>
  </si>
  <si>
    <t>Equity Component of Rate Base</t>
  </si>
  <si>
    <t>Revenue</t>
  </si>
  <si>
    <t>OM&amp;A</t>
  </si>
  <si>
    <t>Depreciation</t>
  </si>
  <si>
    <t>Tax provision</t>
  </si>
  <si>
    <t>Net Profit after tax</t>
  </si>
  <si>
    <t>Achieved ROE</t>
  </si>
  <si>
    <t>Excess ROE</t>
  </si>
  <si>
    <t>After-tax Overearnings</t>
  </si>
  <si>
    <t>Grossed-up to Pre-Tax Overearnings</t>
  </si>
  <si>
    <t>Net Proposed Share to Customers</t>
  </si>
  <si>
    <t>Net Share to Hydro One</t>
  </si>
  <si>
    <t>Interest at Hydro One rates (4.86%)</t>
  </si>
  <si>
    <t>Target ROE @ 8.78%</t>
  </si>
  <si>
    <t>Add back tax provision</t>
  </si>
  <si>
    <t>Depreciation Factor</t>
  </si>
  <si>
    <t>Rate Base Increase</t>
  </si>
  <si>
    <t>Revenue Increase</t>
  </si>
  <si>
    <t>Totals</t>
  </si>
  <si>
    <t>Net profit before 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</si>
</sst>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3" fontId="0" fillId="0" borderId="1" xfId="0" applyNumberFormat="1" applyFill="1" applyBorder="1"/>
    <xf numFmtId="10" fontId="0" fillId="0" borderId="1" xfId="0" applyNumberFormat="1" applyBorder="1"/>
    <xf numFmtId="3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6"/>
  <sheetViews>
    <sheetView tabSelected="1" workbookViewId="0">
      <selection activeCell="N30" sqref="N30"/>
    </sheetView>
  </sheetViews>
  <sheetFormatPr defaultRowHeight="15" x14ac:dyDescent="0.25"/>
  <cols>
    <col min="1" max="1" width="29.140625" customWidth="1"/>
    <col min="12" max="12" width="10.85546875" customWidth="1"/>
  </cols>
  <sheetData>
    <row r="2" spans="1:12" ht="18.75" x14ac:dyDescent="0.3">
      <c r="A2" s="3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4" spans="1:12" s="2" customFormat="1" x14ac:dyDescent="0.25">
      <c r="A4" s="5" t="s">
        <v>1</v>
      </c>
      <c r="B4" s="5">
        <v>2017</v>
      </c>
      <c r="C4" s="5">
        <f>+B4+1</f>
        <v>2018</v>
      </c>
      <c r="D4" s="5">
        <f t="shared" ref="D4:K4" si="0">+C4+1</f>
        <v>2019</v>
      </c>
      <c r="E4" s="5">
        <f t="shared" si="0"/>
        <v>2020</v>
      </c>
      <c r="F4" s="5">
        <f t="shared" si="0"/>
        <v>2021</v>
      </c>
      <c r="G4" s="5">
        <f t="shared" si="0"/>
        <v>2022</v>
      </c>
      <c r="H4" s="5">
        <f t="shared" si="0"/>
        <v>2023</v>
      </c>
      <c r="I4" s="5">
        <f t="shared" si="0"/>
        <v>2024</v>
      </c>
      <c r="J4" s="5">
        <f t="shared" si="0"/>
        <v>2025</v>
      </c>
      <c r="K4" s="5">
        <f t="shared" si="0"/>
        <v>2026</v>
      </c>
      <c r="L4" s="5" t="s">
        <v>21</v>
      </c>
    </row>
    <row r="5" spans="1:12" x14ac:dyDescent="0.25">
      <c r="A5" s="6" t="s">
        <v>2</v>
      </c>
      <c r="B5" s="7">
        <f t="shared" ref="B5:E5" si="1">+C5/C26</f>
        <v>32972.541596785704</v>
      </c>
      <c r="C5" s="7">
        <f t="shared" si="1"/>
        <v>34308.419886446376</v>
      </c>
      <c r="D5" s="7">
        <f t="shared" si="1"/>
        <v>35699.793450303267</v>
      </c>
      <c r="E5" s="7">
        <f t="shared" si="1"/>
        <v>37149.021982150865</v>
      </c>
      <c r="F5" s="7">
        <f>+G5/G26</f>
        <v>38658.567721070947</v>
      </c>
      <c r="G5" s="7">
        <v>40231</v>
      </c>
      <c r="H5" s="7">
        <v>41869</v>
      </c>
      <c r="I5" s="7">
        <v>43576</v>
      </c>
      <c r="J5" s="7">
        <v>45371</v>
      </c>
      <c r="K5" s="7">
        <v>47242</v>
      </c>
      <c r="L5" s="7">
        <f>AVERAGE(B5:K5)</f>
        <v>39707.734463675719</v>
      </c>
    </row>
    <row r="6" spans="1:12" x14ac:dyDescent="0.25">
      <c r="A6" s="6" t="s">
        <v>3</v>
      </c>
      <c r="B6" s="7">
        <f t="shared" ref="B6:F6" si="2">+B5*0.4</f>
        <v>13189.016638714282</v>
      </c>
      <c r="C6" s="7">
        <f t="shared" si="2"/>
        <v>13723.367954578551</v>
      </c>
      <c r="D6" s="7">
        <f t="shared" si="2"/>
        <v>14279.917380121307</v>
      </c>
      <c r="E6" s="7">
        <f t="shared" si="2"/>
        <v>14859.608792860347</v>
      </c>
      <c r="F6" s="7">
        <f t="shared" si="2"/>
        <v>15463.42708842838</v>
      </c>
      <c r="G6" s="7">
        <f>+G5*0.4</f>
        <v>16092.400000000001</v>
      </c>
      <c r="H6" s="7">
        <f t="shared" ref="H6:K6" si="3">+H5*0.4</f>
        <v>16747.600000000002</v>
      </c>
      <c r="I6" s="7">
        <f t="shared" si="3"/>
        <v>17430.400000000001</v>
      </c>
      <c r="J6" s="7">
        <f t="shared" si="3"/>
        <v>18148.400000000001</v>
      </c>
      <c r="K6" s="7">
        <f t="shared" si="3"/>
        <v>18896.8</v>
      </c>
      <c r="L6" s="7">
        <f>AVERAGE(B6:K6)</f>
        <v>15883.093785470284</v>
      </c>
    </row>
    <row r="7" spans="1:12" x14ac:dyDescent="0.25">
      <c r="A7" s="6" t="s">
        <v>4</v>
      </c>
      <c r="B7" s="7">
        <v>8600</v>
      </c>
      <c r="C7" s="7">
        <v>8600</v>
      </c>
      <c r="D7" s="7">
        <v>8600</v>
      </c>
      <c r="E7" s="7">
        <v>8600</v>
      </c>
      <c r="F7" s="7">
        <v>8600</v>
      </c>
      <c r="G7" s="7">
        <v>8600</v>
      </c>
      <c r="H7" s="7">
        <v>8792</v>
      </c>
      <c r="I7" s="7">
        <v>8996</v>
      </c>
      <c r="J7" s="7">
        <v>9199</v>
      </c>
      <c r="K7" s="7">
        <v>9410</v>
      </c>
      <c r="L7" s="7">
        <f>SUM(B7:K7)</f>
        <v>87997</v>
      </c>
    </row>
    <row r="8" spans="1:12" x14ac:dyDescent="0.25">
      <c r="A8" s="6" t="s">
        <v>5</v>
      </c>
      <c r="B8" s="7">
        <v>4100</v>
      </c>
      <c r="C8" s="7">
        <v>2100</v>
      </c>
      <c r="D8" s="7">
        <v>2000</v>
      </c>
      <c r="E8" s="7">
        <v>1700</v>
      </c>
      <c r="F8" s="7">
        <v>1700</v>
      </c>
      <c r="G8" s="7">
        <v>1700</v>
      </c>
      <c r="H8" s="7">
        <v>1800</v>
      </c>
      <c r="I8" s="7">
        <v>1800</v>
      </c>
      <c r="J8" s="7">
        <v>1900</v>
      </c>
      <c r="K8" s="7">
        <v>1900</v>
      </c>
      <c r="L8" s="7">
        <f t="shared" ref="L8:L13" si="4">SUM(B8:K8)</f>
        <v>20700</v>
      </c>
    </row>
    <row r="9" spans="1:12" x14ac:dyDescent="0.25">
      <c r="A9" s="6" t="s">
        <v>6</v>
      </c>
      <c r="B9" s="7">
        <f>+B5*B24</f>
        <v>797.93550664221402</v>
      </c>
      <c r="C9" s="7">
        <f t="shared" ref="C9:F9" si="5">+C5*C24</f>
        <v>840.5562872179363</v>
      </c>
      <c r="D9" s="7">
        <f t="shared" si="5"/>
        <v>885.35487756752093</v>
      </c>
      <c r="E9" s="7">
        <f t="shared" si="5"/>
        <v>932.44045175198676</v>
      </c>
      <c r="F9" s="7">
        <f t="shared" si="5"/>
        <v>981.92762011520199</v>
      </c>
      <c r="G9" s="7">
        <v>1036</v>
      </c>
      <c r="H9" s="7">
        <v>1091</v>
      </c>
      <c r="I9" s="7">
        <v>1147</v>
      </c>
      <c r="J9" s="7">
        <v>1211</v>
      </c>
      <c r="K9" s="7">
        <v>1278</v>
      </c>
      <c r="L9" s="7">
        <f t="shared" si="4"/>
        <v>10201.21474329486</v>
      </c>
    </row>
    <row r="10" spans="1:12" x14ac:dyDescent="0.25">
      <c r="A10" s="6" t="s">
        <v>15</v>
      </c>
      <c r="B10" s="7">
        <f t="shared" ref="B10:F10" si="6">+(B5-B6)*0.0486</f>
        <v>961.47931296227114</v>
      </c>
      <c r="C10" s="7">
        <f t="shared" si="6"/>
        <v>1000.4335238887763</v>
      </c>
      <c r="D10" s="7">
        <f t="shared" si="6"/>
        <v>1041.0059770108433</v>
      </c>
      <c r="E10" s="7">
        <f t="shared" si="6"/>
        <v>1083.2654809995192</v>
      </c>
      <c r="F10" s="7">
        <f t="shared" si="6"/>
        <v>1127.2838347464287</v>
      </c>
      <c r="G10" s="7">
        <f>+(G5-G6)*0.0486</f>
        <v>1173.1359599999998</v>
      </c>
      <c r="H10" s="7">
        <f t="shared" ref="H10:K10" si="7">+(H5-H6)*0.0486</f>
        <v>1220.9000399999998</v>
      </c>
      <c r="I10" s="7">
        <f t="shared" si="7"/>
        <v>1270.6761599999998</v>
      </c>
      <c r="J10" s="7">
        <f t="shared" si="7"/>
        <v>1323.0183599999998</v>
      </c>
      <c r="K10" s="7">
        <f t="shared" si="7"/>
        <v>1377.57672</v>
      </c>
      <c r="L10" s="7">
        <f t="shared" si="4"/>
        <v>11578.775369607836</v>
      </c>
    </row>
    <row r="11" spans="1:12" x14ac:dyDescent="0.25">
      <c r="A11" s="6" t="s">
        <v>22</v>
      </c>
      <c r="B11" s="7">
        <f>+B7-B8-B9-B10</f>
        <v>2740.5851803955147</v>
      </c>
      <c r="C11" s="7">
        <f t="shared" ref="C11:K11" si="8">+C7-C8-C9-C10</f>
        <v>4659.0101888932877</v>
      </c>
      <c r="D11" s="7">
        <f t="shared" si="8"/>
        <v>4673.6391454216355</v>
      </c>
      <c r="E11" s="7">
        <f t="shared" si="8"/>
        <v>4884.2940672484938</v>
      </c>
      <c r="F11" s="7">
        <f t="shared" si="8"/>
        <v>4790.788545138369</v>
      </c>
      <c r="G11" s="7">
        <f t="shared" si="8"/>
        <v>4690.8640400000004</v>
      </c>
      <c r="H11" s="7">
        <f t="shared" si="8"/>
        <v>4680.0999600000005</v>
      </c>
      <c r="I11" s="7">
        <f t="shared" si="8"/>
        <v>4778.32384</v>
      </c>
      <c r="J11" s="7">
        <f t="shared" si="8"/>
        <v>4764.98164</v>
      </c>
      <c r="K11" s="7">
        <f t="shared" si="8"/>
        <v>4854.42328</v>
      </c>
      <c r="L11" s="7">
        <f t="shared" si="4"/>
        <v>45517.009887097302</v>
      </c>
    </row>
    <row r="12" spans="1:12" x14ac:dyDescent="0.25">
      <c r="A12" s="6" t="s">
        <v>7</v>
      </c>
      <c r="B12" s="7">
        <f>+B11*0.265</f>
        <v>726.25507280481145</v>
      </c>
      <c r="C12" s="7">
        <f t="shared" ref="C12:K12" si="9">+C11*0.265</f>
        <v>1234.6377000567213</v>
      </c>
      <c r="D12" s="7">
        <f t="shared" si="9"/>
        <v>1238.5143735367335</v>
      </c>
      <c r="E12" s="7">
        <f t="shared" si="9"/>
        <v>1294.3379278208508</v>
      </c>
      <c r="F12" s="7">
        <f t="shared" si="9"/>
        <v>1269.5589644616678</v>
      </c>
      <c r="G12" s="7">
        <f t="shared" si="9"/>
        <v>1243.0789706000003</v>
      </c>
      <c r="H12" s="7">
        <f t="shared" si="9"/>
        <v>1240.2264894000002</v>
      </c>
      <c r="I12" s="7">
        <f t="shared" si="9"/>
        <v>1266.2558176</v>
      </c>
      <c r="J12" s="7">
        <f t="shared" si="9"/>
        <v>1262.7201346000002</v>
      </c>
      <c r="K12" s="7">
        <f t="shared" si="9"/>
        <v>1286.4221692000001</v>
      </c>
      <c r="L12" s="7">
        <f t="shared" si="4"/>
        <v>12062.007620080785</v>
      </c>
    </row>
    <row r="13" spans="1:12" x14ac:dyDescent="0.25">
      <c r="A13" s="6" t="s">
        <v>8</v>
      </c>
      <c r="B13" s="7">
        <f>+B11-B12</f>
        <v>2014.3301075907034</v>
      </c>
      <c r="C13" s="7">
        <f t="shared" ref="C13:K13" si="10">+C11-C12</f>
        <v>3424.3724888365664</v>
      </c>
      <c r="D13" s="7">
        <f t="shared" si="10"/>
        <v>3435.1247718849017</v>
      </c>
      <c r="E13" s="7">
        <f t="shared" si="10"/>
        <v>3589.9561394276429</v>
      </c>
      <c r="F13" s="7">
        <f t="shared" si="10"/>
        <v>3521.2295806767015</v>
      </c>
      <c r="G13" s="7">
        <f t="shared" si="10"/>
        <v>3447.7850693999999</v>
      </c>
      <c r="H13" s="7">
        <f t="shared" si="10"/>
        <v>3439.8734706000005</v>
      </c>
      <c r="I13" s="7">
        <f t="shared" si="10"/>
        <v>3512.0680223999998</v>
      </c>
      <c r="J13" s="7">
        <f t="shared" si="10"/>
        <v>3502.2615053999998</v>
      </c>
      <c r="K13" s="7">
        <f t="shared" si="10"/>
        <v>3568.0011107999999</v>
      </c>
      <c r="L13" s="7">
        <f t="shared" si="4"/>
        <v>33455.00226701652</v>
      </c>
    </row>
    <row r="14" spans="1:12" x14ac:dyDescent="0.25">
      <c r="A14" s="6" t="s">
        <v>9</v>
      </c>
      <c r="B14" s="8">
        <f t="shared" ref="B14:F14" si="11">+B13/B6</f>
        <v>0.15272784641714338</v>
      </c>
      <c r="C14" s="8">
        <f t="shared" si="11"/>
        <v>0.24952857783676105</v>
      </c>
      <c r="D14" s="8">
        <f t="shared" si="11"/>
        <v>0.24055634780260335</v>
      </c>
      <c r="E14" s="8">
        <f t="shared" si="11"/>
        <v>0.24159156472225049</v>
      </c>
      <c r="F14" s="8">
        <f t="shared" si="11"/>
        <v>0.22771340146918109</v>
      </c>
      <c r="G14" s="8">
        <f>+G13/G6</f>
        <v>0.21424927726131587</v>
      </c>
      <c r="H14" s="8">
        <f>+H13/H6</f>
        <v>0.20539501006711411</v>
      </c>
      <c r="I14" s="8">
        <f>+I13/I6</f>
        <v>0.20149095961079491</v>
      </c>
      <c r="J14" s="8">
        <f>+J13/J6</f>
        <v>0.19297907834299441</v>
      </c>
      <c r="K14" s="8">
        <f>+K13/K6</f>
        <v>0.18881509624910037</v>
      </c>
      <c r="L14" s="8">
        <f>+L13/L6/10</f>
        <v>0.21063278174193534</v>
      </c>
    </row>
    <row r="15" spans="1:12" x14ac:dyDescent="0.25">
      <c r="A15" s="6" t="s">
        <v>16</v>
      </c>
      <c r="B15" s="8">
        <v>8.7800000000000003E-2</v>
      </c>
      <c r="C15" s="8">
        <v>8.7800000000000003E-2</v>
      </c>
      <c r="D15" s="8">
        <v>8.7800000000000003E-2</v>
      </c>
      <c r="E15" s="8">
        <v>8.7800000000000003E-2</v>
      </c>
      <c r="F15" s="8">
        <v>8.7800000000000003E-2</v>
      </c>
      <c r="G15" s="8">
        <v>8.7800000000000003E-2</v>
      </c>
      <c r="H15" s="8">
        <v>8.7800000000000003E-2</v>
      </c>
      <c r="I15" s="8">
        <v>8.7800000000000003E-2</v>
      </c>
      <c r="J15" s="8">
        <v>8.7800000000000003E-2</v>
      </c>
      <c r="K15" s="8">
        <v>8.7800000000000003E-2</v>
      </c>
      <c r="L15" s="8">
        <v>8.7800000000000003E-2</v>
      </c>
    </row>
    <row r="16" spans="1:12" x14ac:dyDescent="0.25">
      <c r="A16" s="6" t="s">
        <v>10</v>
      </c>
      <c r="B16" s="8">
        <f t="shared" ref="B16:F16" si="12">+B14-B15</f>
        <v>6.4927846417143373E-2</v>
      </c>
      <c r="C16" s="8">
        <f t="shared" si="12"/>
        <v>0.16172857783676103</v>
      </c>
      <c r="D16" s="8">
        <f t="shared" si="12"/>
        <v>0.15275634780260333</v>
      </c>
      <c r="E16" s="8">
        <f t="shared" si="12"/>
        <v>0.15379156472225047</v>
      </c>
      <c r="F16" s="8">
        <f t="shared" si="12"/>
        <v>0.13991340146918108</v>
      </c>
      <c r="G16" s="8">
        <f>+G14-G15</f>
        <v>0.12644927726131588</v>
      </c>
      <c r="H16" s="8">
        <f t="shared" ref="H16:L16" si="13">+H14-H15</f>
        <v>0.11759501006711411</v>
      </c>
      <c r="I16" s="8">
        <f t="shared" si="13"/>
        <v>0.11369095961079491</v>
      </c>
      <c r="J16" s="8">
        <f t="shared" si="13"/>
        <v>0.10517907834299441</v>
      </c>
      <c r="K16" s="8">
        <f t="shared" si="13"/>
        <v>0.10101509624910036</v>
      </c>
      <c r="L16" s="8">
        <f t="shared" si="13"/>
        <v>0.12283278174193533</v>
      </c>
    </row>
    <row r="17" spans="1:12" x14ac:dyDescent="0.25">
      <c r="A17" s="6" t="s">
        <v>11</v>
      </c>
      <c r="B17" s="9">
        <f t="shared" ref="B17:F17" si="14">+B16*B6</f>
        <v>856.33444671158941</v>
      </c>
      <c r="C17" s="9">
        <f t="shared" si="14"/>
        <v>2219.4607824245691</v>
      </c>
      <c r="D17" s="9">
        <f t="shared" si="14"/>
        <v>2181.3480259102507</v>
      </c>
      <c r="E17" s="9">
        <f t="shared" si="14"/>
        <v>2285.2824874145044</v>
      </c>
      <c r="F17" s="9">
        <f t="shared" si="14"/>
        <v>2163.5406823126896</v>
      </c>
      <c r="G17" s="9">
        <f>+G16*G6</f>
        <v>2034.8723493999998</v>
      </c>
      <c r="H17" s="9">
        <f>+H16*H6</f>
        <v>1969.4341906000004</v>
      </c>
      <c r="I17" s="9">
        <f>+I16*I6</f>
        <v>1981.6789023999997</v>
      </c>
      <c r="J17" s="9">
        <f>+J16*J6</f>
        <v>1908.8319853999999</v>
      </c>
      <c r="K17" s="9">
        <f>+K16*K6</f>
        <v>1908.8620707999996</v>
      </c>
      <c r="L17" s="7">
        <f t="shared" ref="L17:L21" si="15">SUM(B17:K17)</f>
        <v>19509.645923373602</v>
      </c>
    </row>
    <row r="18" spans="1:12" x14ac:dyDescent="0.25">
      <c r="A18" s="6" t="s">
        <v>12</v>
      </c>
      <c r="B18" s="9">
        <f t="shared" ref="B18:F18" si="16">+B17/0.735</f>
        <v>1165.0808798797134</v>
      </c>
      <c r="C18" s="9">
        <f t="shared" si="16"/>
        <v>3019.6745339109784</v>
      </c>
      <c r="D18" s="9">
        <f t="shared" si="16"/>
        <v>2967.8204434153072</v>
      </c>
      <c r="E18" s="9">
        <f t="shared" si="16"/>
        <v>3109.2278740333395</v>
      </c>
      <c r="F18" s="9">
        <f t="shared" si="16"/>
        <v>2943.5927650512785</v>
      </c>
      <c r="G18" s="9">
        <f>+G17/0.735</f>
        <v>2768.5338087074829</v>
      </c>
      <c r="H18" s="9">
        <f t="shared" ref="H18:K18" si="17">+H17/0.735</f>
        <v>2679.5023001360551</v>
      </c>
      <c r="I18" s="9">
        <f t="shared" si="17"/>
        <v>2696.1617719727888</v>
      </c>
      <c r="J18" s="9">
        <f t="shared" si="17"/>
        <v>2597.0503202721088</v>
      </c>
      <c r="K18" s="9">
        <f t="shared" si="17"/>
        <v>2597.0912527891151</v>
      </c>
      <c r="L18" s="7">
        <f t="shared" si="15"/>
        <v>26543.735950168168</v>
      </c>
    </row>
    <row r="19" spans="1:12" x14ac:dyDescent="0.25">
      <c r="A19" s="6" t="s">
        <v>13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767</v>
      </c>
      <c r="H19" s="9">
        <v>721</v>
      </c>
      <c r="I19" s="9">
        <v>676</v>
      </c>
      <c r="J19" s="9">
        <v>622</v>
      </c>
      <c r="K19" s="9">
        <v>566</v>
      </c>
      <c r="L19" s="7">
        <f t="shared" si="15"/>
        <v>3352</v>
      </c>
    </row>
    <row r="20" spans="1:12" x14ac:dyDescent="0.25">
      <c r="A20" s="6" t="s">
        <v>14</v>
      </c>
      <c r="B20" s="9">
        <f>+B17-B19</f>
        <v>856.33444671158941</v>
      </c>
      <c r="C20" s="9">
        <f t="shared" ref="C20:K20" si="18">+C17-C19</f>
        <v>2219.4607824245691</v>
      </c>
      <c r="D20" s="9">
        <f t="shared" si="18"/>
        <v>2181.3480259102507</v>
      </c>
      <c r="E20" s="9">
        <f t="shared" si="18"/>
        <v>2285.2824874145044</v>
      </c>
      <c r="F20" s="9">
        <f t="shared" si="18"/>
        <v>2163.5406823126896</v>
      </c>
      <c r="G20" s="9">
        <f t="shared" si="18"/>
        <v>1267.8723493999998</v>
      </c>
      <c r="H20" s="9">
        <f t="shared" si="18"/>
        <v>1248.4341906000004</v>
      </c>
      <c r="I20" s="9">
        <f t="shared" si="18"/>
        <v>1305.6789023999997</v>
      </c>
      <c r="J20" s="9">
        <f t="shared" si="18"/>
        <v>1286.8319853999999</v>
      </c>
      <c r="K20" s="9">
        <f t="shared" si="18"/>
        <v>1342.8620707999996</v>
      </c>
      <c r="L20" s="7">
        <f t="shared" si="15"/>
        <v>16157.645923373604</v>
      </c>
    </row>
    <row r="21" spans="1:12" x14ac:dyDescent="0.25">
      <c r="A21" s="6" t="s">
        <v>17</v>
      </c>
      <c r="B21" s="9">
        <f t="shared" ref="B21:F21" si="19">+B20+B12</f>
        <v>1582.5895195164007</v>
      </c>
      <c r="C21" s="9">
        <f t="shared" si="19"/>
        <v>3454.0984824812904</v>
      </c>
      <c r="D21" s="9">
        <f t="shared" si="19"/>
        <v>3419.8623994469845</v>
      </c>
      <c r="E21" s="9">
        <f t="shared" si="19"/>
        <v>3579.6204152353553</v>
      </c>
      <c r="F21" s="9">
        <f t="shared" si="19"/>
        <v>3433.0996467743571</v>
      </c>
      <c r="G21" s="9">
        <f>+G20+G12</f>
        <v>2510.9513200000001</v>
      </c>
      <c r="H21" s="9">
        <f t="shared" ref="H21:K21" si="20">+H20+H12</f>
        <v>2488.6606800000009</v>
      </c>
      <c r="I21" s="9">
        <f t="shared" si="20"/>
        <v>2571.9347199999997</v>
      </c>
      <c r="J21" s="9">
        <f t="shared" si="20"/>
        <v>2549.5521200000003</v>
      </c>
      <c r="K21" s="9">
        <f t="shared" si="20"/>
        <v>2629.28424</v>
      </c>
      <c r="L21" s="7">
        <f t="shared" si="15"/>
        <v>28219.653543454388</v>
      </c>
    </row>
    <row r="22" spans="1:12" x14ac:dyDescent="0.25">
      <c r="A22" s="1"/>
    </row>
    <row r="23" spans="1:12" x14ac:dyDescent="0.25">
      <c r="A23" s="1"/>
    </row>
    <row r="24" spans="1:12" x14ac:dyDescent="0.25">
      <c r="A24" s="1" t="s">
        <v>18</v>
      </c>
      <c r="B24">
        <v>2.4199999999999999E-2</v>
      </c>
      <c r="C24">
        <v>2.4500000000000001E-2</v>
      </c>
      <c r="D24">
        <v>2.4799999999999999E-2</v>
      </c>
      <c r="E24">
        <v>2.5100000000000001E-2</v>
      </c>
      <c r="F24">
        <v>2.5399999999999999E-2</v>
      </c>
      <c r="G24">
        <f>+G9/G5</f>
        <v>2.5751286321493375E-2</v>
      </c>
      <c r="H24">
        <f t="shared" ref="H24:K24" si="21">+H9/H5</f>
        <v>2.6057464950201819E-2</v>
      </c>
      <c r="I24">
        <f t="shared" si="21"/>
        <v>2.6321828529465761E-2</v>
      </c>
      <c r="J24">
        <f t="shared" si="21"/>
        <v>2.6691058164907099E-2</v>
      </c>
      <c r="K24">
        <f t="shared" si="21"/>
        <v>2.7052199314169596E-2</v>
      </c>
    </row>
    <row r="25" spans="1:12" x14ac:dyDescent="0.25">
      <c r="A25" s="1" t="s">
        <v>20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f>+H7/G7</f>
        <v>1.0223255813953489</v>
      </c>
      <c r="I25">
        <f t="shared" ref="I25:K25" si="22">+I7/H7</f>
        <v>1.0232029117379435</v>
      </c>
      <c r="J25">
        <f t="shared" si="22"/>
        <v>1.0225655847043131</v>
      </c>
      <c r="K25">
        <f t="shared" si="22"/>
        <v>1.0229372757908468</v>
      </c>
    </row>
    <row r="26" spans="1:12" x14ac:dyDescent="0.25">
      <c r="A26" s="1" t="s">
        <v>19</v>
      </c>
      <c r="B26">
        <f t="shared" ref="B26:F26" si="23">+C26-0.00004</f>
        <v>1.0404748716164149</v>
      </c>
      <c r="C26">
        <f t="shared" si="23"/>
        <v>1.040514871616415</v>
      </c>
      <c r="D26">
        <f t="shared" si="23"/>
        <v>1.040554871616415</v>
      </c>
      <c r="E26">
        <f t="shared" si="23"/>
        <v>1.0405948716164151</v>
      </c>
      <c r="F26">
        <f t="shared" si="23"/>
        <v>1.0406348716164151</v>
      </c>
      <c r="G26">
        <f>+H26-0.00004</f>
        <v>1.0406748716164151</v>
      </c>
      <c r="H26">
        <f>+H5/G5</f>
        <v>1.0407148716164152</v>
      </c>
      <c r="I26">
        <f t="shared" ref="I26:K26" si="24">+I5/H5</f>
        <v>1.0407700207790966</v>
      </c>
      <c r="J26">
        <f t="shared" si="24"/>
        <v>1.0411923994859555</v>
      </c>
      <c r="K26">
        <f t="shared" si="24"/>
        <v>1.0412377950673337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 Shepherd</dc:creator>
  <cp:lastModifiedBy>Jay Shepherd</cp:lastModifiedBy>
  <dcterms:created xsi:type="dcterms:W3CDTF">2017-01-06T22:21:40Z</dcterms:created>
  <dcterms:modified xsi:type="dcterms:W3CDTF">2017-01-06T23:01:45Z</dcterms:modified>
</cp:coreProperties>
</file>