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svr16\regaffairs\OEB Applications - Horizon\2017 Distribution Rates\Interrogatories\Board Staff\Live Excel Files\"/>
    </mc:Choice>
  </mc:AlternateContent>
  <bookViews>
    <workbookView xWindow="240" yWindow="210" windowWidth="20120" windowHeight="6860"/>
  </bookViews>
  <sheets>
    <sheet name="RPP and Non RPP Commodity" sheetId="1" r:id="rId1"/>
  </sheets>
  <calcPr calcId="162913"/>
</workbook>
</file>

<file path=xl/calcChain.xml><?xml version="1.0" encoding="utf-8"?>
<calcChain xmlns="http://schemas.openxmlformats.org/spreadsheetml/2006/main">
  <c r="AA3" i="1" l="1"/>
  <c r="AB3" i="1"/>
  <c r="AC3" i="1"/>
  <c r="Z3" i="1"/>
  <c r="W3" i="1" l="1"/>
  <c r="X3" i="1"/>
  <c r="Y3" i="1"/>
  <c r="Z9" i="1"/>
  <c r="AA9" i="1"/>
  <c r="AB9" i="1"/>
  <c r="AC9" i="1"/>
  <c r="V10" i="1" l="1"/>
  <c r="V13" i="1" s="1"/>
  <c r="V5" i="1"/>
  <c r="V4" i="1"/>
  <c r="U5" i="1" l="1"/>
  <c r="U10" i="1" s="1"/>
  <c r="U13" i="1" s="1"/>
  <c r="U9" i="1"/>
  <c r="U11" i="1" l="1"/>
  <c r="S10" i="1" l="1"/>
  <c r="S9" i="1"/>
  <c r="S11" i="1" l="1"/>
  <c r="S13" i="1"/>
  <c r="R10" i="1"/>
  <c r="R9" i="1"/>
  <c r="R11" i="1" l="1"/>
  <c r="R13" i="1"/>
  <c r="Q10" i="1"/>
  <c r="Q13" i="1" s="1"/>
  <c r="Q9" i="1"/>
  <c r="Q11" i="1" l="1"/>
  <c r="E9" i="1" l="1"/>
  <c r="F9" i="1"/>
  <c r="G9" i="1"/>
  <c r="D9" i="1"/>
  <c r="C9" i="1"/>
  <c r="H9" i="1"/>
  <c r="I9" i="1"/>
  <c r="J9" i="1"/>
  <c r="K9" i="1"/>
  <c r="L9" i="1"/>
  <c r="M9" i="1"/>
  <c r="N9" i="1"/>
  <c r="O9" i="1"/>
  <c r="P9" i="1"/>
  <c r="B9" i="1"/>
  <c r="H10" i="1"/>
  <c r="I10" i="1"/>
  <c r="J10" i="1"/>
  <c r="K10" i="1"/>
  <c r="L10" i="1"/>
  <c r="M10" i="1"/>
  <c r="N10" i="1"/>
  <c r="O10" i="1"/>
  <c r="P10" i="1"/>
  <c r="L11" i="1" l="1"/>
  <c r="K11" i="1"/>
  <c r="J11" i="1"/>
  <c r="H11" i="1"/>
  <c r="P11" i="1"/>
  <c r="P13" i="1"/>
  <c r="O11" i="1"/>
  <c r="O13" i="1"/>
  <c r="N11" i="1"/>
  <c r="N13" i="1"/>
  <c r="M11" i="1"/>
  <c r="I11" i="1"/>
  <c r="T9" i="1"/>
  <c r="T10" i="1"/>
  <c r="T13" i="1" s="1"/>
  <c r="T11" i="1" l="1"/>
  <c r="V9" i="1" l="1"/>
  <c r="V11" i="1" l="1"/>
  <c r="V12" i="1" s="1"/>
  <c r="Y9" i="1"/>
  <c r="Y10" i="1" s="1"/>
  <c r="Z10" i="1"/>
  <c r="AC10" i="1"/>
  <c r="W9" i="1"/>
  <c r="AA10" i="1"/>
  <c r="AB10" i="1"/>
  <c r="X9" i="1"/>
  <c r="X10" i="1" s="1"/>
  <c r="AA5" i="1" l="1"/>
  <c r="AC5" i="1"/>
  <c r="Z5" i="1"/>
  <c r="X5" i="1"/>
  <c r="Y5" i="1"/>
  <c r="AB5" i="1"/>
  <c r="W10" i="1"/>
  <c r="W5" i="1" s="1"/>
</calcChain>
</file>

<file path=xl/sharedStrings.xml><?xml version="1.0" encoding="utf-8"?>
<sst xmlns="http://schemas.openxmlformats.org/spreadsheetml/2006/main" count="40" uniqueCount="15">
  <si>
    <t>Load-Weighted Price for RPP Consumers ($ / MWh)</t>
  </si>
  <si>
    <t>Forecast Wholesale Electricity Price ($ / MWh)</t>
  </si>
  <si>
    <t>Impact of the OPG Non-prescribed Asset Rebate ($ / MWh)</t>
  </si>
  <si>
    <t>Average Supply Cost for Non-RPP Consumers ($ / MWh)</t>
  </si>
  <si>
    <t>% Non-RPP to RPP</t>
  </si>
  <si>
    <t>Unable to reflect the impact of OPG Non-prescribed Asset Rebate for RPP on Non-RPP Price</t>
  </si>
  <si>
    <t>Actual</t>
  </si>
  <si>
    <t>Forecast</t>
  </si>
  <si>
    <t xml:space="preserve">Actual </t>
  </si>
  <si>
    <t xml:space="preserve">% Make-up of Forecast Wholesale Electricity Price ($ / MWh) </t>
  </si>
  <si>
    <t>Average</t>
  </si>
  <si>
    <t>Adjustment to Address Bias Towards Unfavourable Variance ($ / MWh)</t>
  </si>
  <si>
    <t>Adjustment to Recover Existing Variance ($ / MWh)</t>
  </si>
  <si>
    <t>Impact of the Global Adjustment ($ / MWh)</t>
  </si>
  <si>
    <t>Average Supply Cost for RPP Consumers ($ / 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</si>
</sst>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;\(&quot;$&quot;#,##0.00\)"/>
    <numFmt numFmtId="166" formatCode="&quot;$&quot;#,##0.0000_);\(&quot;$&quot;#,##0.0000\)"/>
    <numFmt numFmtId="167" formatCode="&quot;$&quot;#,##0.00000_);\(&quot;$&quot;#,##0.000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5">
    <xf numFmtId="0" fontId="0" fillId="0" borderId="0" xfId="0"/>
    <xf numFmtId="0" fontId="10" fillId="0" borderId="0" xfId="0" applyFont="1"/>
    <xf numFmtId="9" fontId="10" fillId="0" borderId="3" xfId="0" applyNumberFormat="1" applyFont="1" applyBorder="1"/>
    <xf numFmtId="0" fontId="11" fillId="0" borderId="1" xfId="0" applyFont="1" applyBorder="1"/>
    <xf numFmtId="0" fontId="10" fillId="0" borderId="1" xfId="0" applyFont="1" applyBorder="1"/>
    <xf numFmtId="9" fontId="10" fillId="0" borderId="1" xfId="1" applyFont="1" applyBorder="1"/>
    <xf numFmtId="17" fontId="10" fillId="0" borderId="1" xfId="0" applyNumberFormat="1" applyFont="1" applyBorder="1"/>
    <xf numFmtId="164" fontId="10" fillId="0" borderId="1" xfId="0" applyNumberFormat="1" applyFont="1" applyBorder="1"/>
    <xf numFmtId="164" fontId="10" fillId="0" borderId="1" xfId="0" applyNumberFormat="1" applyFont="1" applyFill="1" applyBorder="1"/>
    <xf numFmtId="0" fontId="0" fillId="0" borderId="0" xfId="0" applyFont="1"/>
    <xf numFmtId="0" fontId="0" fillId="0" borderId="0" xfId="0" applyFill="1"/>
    <xf numFmtId="17" fontId="10" fillId="0" borderId="1" xfId="0" applyNumberFormat="1" applyFont="1" applyFill="1" applyBorder="1"/>
    <xf numFmtId="0" fontId="0" fillId="0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/>
    <xf numFmtId="10" fontId="6" fillId="0" borderId="1" xfId="1" applyNumberFormat="1" applyFont="1" applyBorder="1"/>
    <xf numFmtId="0" fontId="8" fillId="0" borderId="1" xfId="0" applyFont="1" applyBorder="1"/>
    <xf numFmtId="0" fontId="0" fillId="0" borderId="1" xfId="0" applyBorder="1"/>
    <xf numFmtId="0" fontId="0" fillId="0" borderId="1" xfId="0" applyFill="1" applyBorder="1"/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Fill="1" applyBorder="1" applyAlignment="1"/>
    <xf numFmtId="164" fontId="2" fillId="0" borderId="1" xfId="0" applyNumberFormat="1" applyFont="1" applyFill="1" applyBorder="1" applyAlignment="1"/>
    <xf numFmtId="0" fontId="2" fillId="0" borderId="1" xfId="0" applyFont="1" applyBorder="1"/>
    <xf numFmtId="164" fontId="10" fillId="2" borderId="1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164" fontId="10" fillId="2" borderId="1" xfId="0" applyNumberFormat="1" applyFont="1" applyFill="1" applyBorder="1"/>
    <xf numFmtId="0" fontId="10" fillId="3" borderId="0" xfId="0" applyFont="1" applyFill="1"/>
    <xf numFmtId="166" fontId="0" fillId="0" borderId="0" xfId="0" applyNumberFormat="1" applyFont="1" applyFill="1"/>
    <xf numFmtId="167" fontId="0" fillId="0" borderId="0" xfId="0" applyNumberFormat="1" applyFont="1" applyFill="1"/>
    <xf numFmtId="164" fontId="10" fillId="4" borderId="1" xfId="0" applyNumberFormat="1" applyFont="1" applyFill="1" applyBorder="1"/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14</xdr:row>
      <xdr:rowOff>36877</xdr:rowOff>
    </xdr:from>
    <xdr:to>
      <xdr:col>0</xdr:col>
      <xdr:colOff>4800600</xdr:colOff>
      <xdr:row>22</xdr:row>
      <xdr:rowOff>69984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614977"/>
          <a:ext cx="4610101" cy="1506307"/>
        </a:xfrm>
        <a:prstGeom prst="rect">
          <a:avLst/>
        </a:prstGeom>
      </xdr:spPr>
    </xdr:pic>
    <xdr:clientData/>
  </xdr:twoCellAnchor>
  <xdr:twoCellAnchor editAs="oneCell">
    <xdr:from>
      <xdr:col>0</xdr:col>
      <xdr:colOff>112868</xdr:colOff>
      <xdr:row>24</xdr:row>
      <xdr:rowOff>103464</xdr:rowOff>
    </xdr:from>
    <xdr:to>
      <xdr:col>0</xdr:col>
      <xdr:colOff>4860589</xdr:colOff>
      <xdr:row>33</xdr:row>
      <xdr:rowOff>123511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68" y="4611070"/>
          <a:ext cx="4747721" cy="1710399"/>
        </a:xfrm>
        <a:prstGeom prst="rect">
          <a:avLst/>
        </a:prstGeom>
      </xdr:spPr>
    </xdr:pic>
    <xdr:clientData/>
  </xdr:twoCellAnchor>
  <xdr:twoCellAnchor editAs="oneCell">
    <xdr:from>
      <xdr:col>0</xdr:col>
      <xdr:colOff>178872</xdr:colOff>
      <xdr:row>36</xdr:row>
      <xdr:rowOff>81154</xdr:rowOff>
    </xdr:from>
    <xdr:to>
      <xdr:col>0</xdr:col>
      <xdr:colOff>4922257</xdr:colOff>
      <xdr:row>45</xdr:row>
      <xdr:rowOff>26830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8872" y="6842562"/>
          <a:ext cx="4743385" cy="1636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abSelected="1" zoomScale="89" zoomScaleNormal="89" workbookViewId="0">
      <pane xSplit="1" ySplit="1" topLeftCell="V2" activePane="bottomRight" state="frozen"/>
      <selection pane="topRight" activeCell="B1" sqref="B1"/>
      <selection pane="bottomLeft" activeCell="A2" sqref="A2"/>
      <selection pane="bottomRight" activeCell="X5" sqref="X5"/>
    </sheetView>
  </sheetViews>
  <sheetFormatPr defaultRowHeight="14.5" x14ac:dyDescent="0.35"/>
  <cols>
    <col min="1" max="1" width="72.81640625" style="1" customWidth="1"/>
    <col min="2" max="7" width="9.26953125" style="1" customWidth="1"/>
    <col min="8" max="16" width="9.26953125" customWidth="1"/>
    <col min="17" max="28" width="9.26953125" style="10" customWidth="1"/>
    <col min="29" max="29" width="9.26953125" customWidth="1"/>
  </cols>
  <sheetData>
    <row r="1" spans="1:29" x14ac:dyDescent="0.35">
      <c r="A1" s="3"/>
      <c r="B1" s="6">
        <v>38838</v>
      </c>
      <c r="C1" s="6">
        <v>39022</v>
      </c>
      <c r="D1" s="6">
        <v>39203</v>
      </c>
      <c r="E1" s="6">
        <v>39387</v>
      </c>
      <c r="F1" s="6">
        <v>39569</v>
      </c>
      <c r="G1" s="6">
        <v>39753</v>
      </c>
      <c r="H1" s="6">
        <v>39934</v>
      </c>
      <c r="I1" s="6">
        <v>40118</v>
      </c>
      <c r="J1" s="6">
        <v>40299</v>
      </c>
      <c r="K1" s="6">
        <v>40483</v>
      </c>
      <c r="L1" s="6">
        <v>40664</v>
      </c>
      <c r="M1" s="6">
        <v>40848</v>
      </c>
      <c r="N1" s="6">
        <v>41030</v>
      </c>
      <c r="O1" s="6">
        <v>41214</v>
      </c>
      <c r="P1" s="6">
        <v>41395</v>
      </c>
      <c r="Q1" s="11">
        <v>41579</v>
      </c>
      <c r="R1" s="11">
        <v>41760</v>
      </c>
      <c r="S1" s="11">
        <v>41944</v>
      </c>
      <c r="T1" s="11">
        <v>42125</v>
      </c>
      <c r="U1" s="11">
        <v>42309</v>
      </c>
      <c r="V1" s="11">
        <v>42491</v>
      </c>
      <c r="W1" s="11">
        <v>42675</v>
      </c>
      <c r="X1" s="11">
        <v>42856</v>
      </c>
      <c r="Y1" s="11">
        <v>43040</v>
      </c>
      <c r="Z1" s="11">
        <v>43221</v>
      </c>
      <c r="AA1" s="11">
        <v>43405</v>
      </c>
      <c r="AB1" s="11">
        <v>43586</v>
      </c>
      <c r="AC1" s="11">
        <v>43770</v>
      </c>
    </row>
    <row r="2" spans="1:29" x14ac:dyDescent="0.35">
      <c r="B2" s="14" t="s">
        <v>8</v>
      </c>
      <c r="C2" s="14" t="s">
        <v>8</v>
      </c>
      <c r="D2" s="14" t="s">
        <v>8</v>
      </c>
      <c r="E2" s="14" t="s">
        <v>8</v>
      </c>
      <c r="F2" s="14" t="s">
        <v>8</v>
      </c>
      <c r="G2" s="14" t="s">
        <v>8</v>
      </c>
      <c r="H2" s="14" t="s">
        <v>8</v>
      </c>
      <c r="I2" s="14" t="s">
        <v>8</v>
      </c>
      <c r="J2" s="14" t="s">
        <v>8</v>
      </c>
      <c r="K2" s="14" t="s">
        <v>8</v>
      </c>
      <c r="L2" s="14" t="s">
        <v>8</v>
      </c>
      <c r="M2" s="14" t="s">
        <v>8</v>
      </c>
      <c r="N2" s="14" t="s">
        <v>8</v>
      </c>
      <c r="O2" s="14" t="s">
        <v>8</v>
      </c>
      <c r="P2" s="14" t="s">
        <v>8</v>
      </c>
      <c r="Q2" s="15" t="s">
        <v>6</v>
      </c>
      <c r="R2" s="16" t="s">
        <v>6</v>
      </c>
      <c r="S2" s="22" t="s">
        <v>6</v>
      </c>
      <c r="T2" s="23" t="s">
        <v>6</v>
      </c>
      <c r="U2" s="23" t="s">
        <v>6</v>
      </c>
      <c r="V2" s="29" t="s">
        <v>6</v>
      </c>
      <c r="W2" s="13" t="s">
        <v>7</v>
      </c>
      <c r="X2" s="13" t="s">
        <v>7</v>
      </c>
      <c r="Y2" s="13" t="s">
        <v>7</v>
      </c>
      <c r="Z2" s="13" t="s">
        <v>7</v>
      </c>
      <c r="AA2" s="13" t="s">
        <v>7</v>
      </c>
      <c r="AB2" s="13" t="s">
        <v>7</v>
      </c>
      <c r="AC2" s="13" t="s">
        <v>7</v>
      </c>
    </row>
    <row r="3" spans="1:29" x14ac:dyDescent="0.35">
      <c r="A3" s="4" t="s">
        <v>1</v>
      </c>
      <c r="B3" s="7">
        <v>62.3</v>
      </c>
      <c r="C3" s="7">
        <v>58.74</v>
      </c>
      <c r="D3" s="7">
        <v>58.01</v>
      </c>
      <c r="E3" s="7">
        <v>54.1</v>
      </c>
      <c r="F3" s="7">
        <v>60.72</v>
      </c>
      <c r="G3" s="7">
        <v>50.16</v>
      </c>
      <c r="H3" s="7">
        <v>44.88</v>
      </c>
      <c r="I3" s="7">
        <v>35.68</v>
      </c>
      <c r="J3" s="7">
        <v>36.659999999999997</v>
      </c>
      <c r="K3" s="7">
        <v>39.229999999999997</v>
      </c>
      <c r="L3" s="7">
        <v>40.15</v>
      </c>
      <c r="M3" s="7">
        <v>31.83</v>
      </c>
      <c r="N3" s="7">
        <v>21.05</v>
      </c>
      <c r="O3" s="7">
        <v>20.65</v>
      </c>
      <c r="P3" s="8">
        <v>19.329999999999998</v>
      </c>
      <c r="Q3" s="17">
        <v>19.670000000000002</v>
      </c>
      <c r="R3" s="17">
        <v>26.28</v>
      </c>
      <c r="S3" s="17">
        <v>20.64</v>
      </c>
      <c r="T3" s="17">
        <v>19.920000000000002</v>
      </c>
      <c r="U3" s="17">
        <v>18.82</v>
      </c>
      <c r="V3" s="17">
        <v>16.86</v>
      </c>
      <c r="W3" s="28">
        <f>ROUND(+AVERAGE($N$13:$V$13)*W10,2)</f>
        <v>24.8</v>
      </c>
      <c r="X3" s="28">
        <f>ROUND(+AVERAGE($N$13:$V$13)*X10,2)</f>
        <v>25.67</v>
      </c>
      <c r="Y3" s="28">
        <f>ROUND(+AVERAGE($N$13:$V$13)*Y10,2)</f>
        <v>26.54</v>
      </c>
      <c r="Z3" s="17">
        <f>ROUND(+AVERAGE($N$13:$V$13)*Z10,2)</f>
        <v>27.41</v>
      </c>
      <c r="AA3" s="17">
        <f t="shared" ref="AA3:AC3" si="0">ROUND(+AVERAGE($N$13:$V$13)*AA10,2)</f>
        <v>28.28</v>
      </c>
      <c r="AB3" s="17">
        <f t="shared" si="0"/>
        <v>29.15</v>
      </c>
      <c r="AC3" s="17">
        <f t="shared" si="0"/>
        <v>30.03</v>
      </c>
    </row>
    <row r="4" spans="1:29" x14ac:dyDescent="0.35">
      <c r="A4" s="4" t="s">
        <v>0</v>
      </c>
      <c r="B4" s="7">
        <v>67.650000000000006</v>
      </c>
      <c r="C4" s="7">
        <v>63.56</v>
      </c>
      <c r="D4" s="7">
        <v>62.83</v>
      </c>
      <c r="E4" s="7">
        <v>58.55</v>
      </c>
      <c r="F4" s="7">
        <v>65.569999999999993</v>
      </c>
      <c r="G4" s="7">
        <v>53.46</v>
      </c>
      <c r="H4" s="7">
        <v>48</v>
      </c>
      <c r="I4" s="7">
        <v>38.14</v>
      </c>
      <c r="J4" s="7">
        <v>39.51</v>
      </c>
      <c r="K4" s="7">
        <v>42.16</v>
      </c>
      <c r="L4" s="7">
        <v>43.41</v>
      </c>
      <c r="M4" s="7">
        <v>34.619999999999997</v>
      </c>
      <c r="N4" s="7">
        <v>22.99</v>
      </c>
      <c r="O4" s="7">
        <v>23.06</v>
      </c>
      <c r="P4" s="7">
        <v>21.05</v>
      </c>
      <c r="Q4" s="17">
        <v>21.56</v>
      </c>
      <c r="R4" s="17">
        <v>28.7</v>
      </c>
      <c r="S4" s="17">
        <v>22.52</v>
      </c>
      <c r="T4" s="17">
        <v>21.68</v>
      </c>
      <c r="U4" s="17">
        <v>20.57</v>
      </c>
      <c r="V4" s="17">
        <f>18.59</f>
        <v>18.59</v>
      </c>
      <c r="W4" s="17"/>
      <c r="X4" s="17"/>
      <c r="Y4" s="17"/>
      <c r="Z4" s="17"/>
      <c r="AA4" s="17"/>
      <c r="AB4" s="17"/>
      <c r="AC4" s="21"/>
    </row>
    <row r="5" spans="1:29" x14ac:dyDescent="0.35">
      <c r="A5" s="27" t="s">
        <v>13</v>
      </c>
      <c r="B5" s="7">
        <v>-4.79</v>
      </c>
      <c r="C5" s="7">
        <v>-1.7</v>
      </c>
      <c r="D5" s="7">
        <v>-0.52</v>
      </c>
      <c r="E5" s="7">
        <v>2.1800000000000002</v>
      </c>
      <c r="F5" s="7">
        <v>-1.1100000000000001</v>
      </c>
      <c r="G5" s="7">
        <v>8.52</v>
      </c>
      <c r="H5" s="7">
        <v>14.26</v>
      </c>
      <c r="I5" s="7">
        <v>24.94</v>
      </c>
      <c r="J5" s="7">
        <v>27.72</v>
      </c>
      <c r="K5" s="7">
        <v>26.38</v>
      </c>
      <c r="L5" s="7">
        <v>28.22</v>
      </c>
      <c r="M5" s="7">
        <v>40.08</v>
      </c>
      <c r="N5" s="7">
        <v>57.72</v>
      </c>
      <c r="O5" s="7">
        <v>59.36</v>
      </c>
      <c r="P5" s="8">
        <v>66.12</v>
      </c>
      <c r="Q5" s="17">
        <v>67.94</v>
      </c>
      <c r="R5" s="17">
        <v>64.680000000000007</v>
      </c>
      <c r="S5" s="17">
        <v>74.884</v>
      </c>
      <c r="T5" s="17">
        <v>81.94</v>
      </c>
      <c r="U5" s="25">
        <f>87.92+0.01</f>
        <v>87.93</v>
      </c>
      <c r="V5" s="26">
        <f>90.86-0.01</f>
        <v>90.85</v>
      </c>
      <c r="W5" s="17">
        <f t="shared" ref="W5:AC5" si="1">ROUND(+W10-W3,2)</f>
        <v>86.29</v>
      </c>
      <c r="X5" s="17">
        <f t="shared" si="1"/>
        <v>89.28</v>
      </c>
      <c r="Y5" s="17">
        <f t="shared" si="1"/>
        <v>92.34</v>
      </c>
      <c r="Z5" s="17">
        <f t="shared" si="1"/>
        <v>95.34</v>
      </c>
      <c r="AA5" s="17">
        <f t="shared" si="1"/>
        <v>98.4</v>
      </c>
      <c r="AB5" s="17">
        <f t="shared" si="1"/>
        <v>101.4</v>
      </c>
      <c r="AC5" s="17">
        <f t="shared" si="1"/>
        <v>104.45</v>
      </c>
    </row>
    <row r="6" spans="1:29" x14ac:dyDescent="0.35">
      <c r="A6" s="4" t="s">
        <v>2</v>
      </c>
      <c r="B6" s="7">
        <v>-6.45</v>
      </c>
      <c r="C6" s="7">
        <v>-5.45</v>
      </c>
      <c r="D6" s="7">
        <v>-5.41</v>
      </c>
      <c r="E6" s="7">
        <v>-4.2</v>
      </c>
      <c r="F6" s="7">
        <v>-7.44</v>
      </c>
      <c r="G6" s="7">
        <v>-1.02</v>
      </c>
      <c r="H6" s="7"/>
      <c r="I6" s="7"/>
      <c r="J6" s="7"/>
      <c r="K6" s="7"/>
      <c r="L6" s="7"/>
      <c r="M6" s="7"/>
      <c r="N6" s="7"/>
      <c r="O6" s="7"/>
      <c r="P6" s="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21"/>
    </row>
    <row r="7" spans="1:29" x14ac:dyDescent="0.35">
      <c r="A7" s="24" t="s">
        <v>11</v>
      </c>
      <c r="B7" s="7">
        <v>1.1100000000000001</v>
      </c>
      <c r="C7" s="7">
        <v>1.1200000000000001</v>
      </c>
      <c r="D7" s="7">
        <v>1.1000000000000001</v>
      </c>
      <c r="E7" s="7">
        <v>0.92</v>
      </c>
      <c r="F7" s="7">
        <v>1</v>
      </c>
      <c r="G7" s="7">
        <v>1</v>
      </c>
      <c r="H7" s="7">
        <v>0.94</v>
      </c>
      <c r="I7" s="7">
        <v>0.94</v>
      </c>
      <c r="J7" s="7">
        <v>1</v>
      </c>
      <c r="K7" s="7">
        <v>1</v>
      </c>
      <c r="L7" s="7">
        <v>1</v>
      </c>
      <c r="M7" s="7">
        <v>1</v>
      </c>
      <c r="N7" s="7">
        <v>1</v>
      </c>
      <c r="O7" s="7">
        <v>1</v>
      </c>
      <c r="P7" s="7">
        <v>1</v>
      </c>
      <c r="Q7" s="7">
        <v>1</v>
      </c>
      <c r="R7" s="17">
        <v>1</v>
      </c>
      <c r="S7" s="17">
        <v>1</v>
      </c>
      <c r="T7" s="17">
        <v>1</v>
      </c>
      <c r="U7" s="17">
        <v>1</v>
      </c>
      <c r="V7" s="17">
        <v>1</v>
      </c>
      <c r="W7" s="17"/>
      <c r="X7" s="17"/>
      <c r="Y7" s="17"/>
      <c r="Z7" s="17"/>
      <c r="AA7" s="17"/>
      <c r="AB7" s="17"/>
      <c r="AC7" s="21"/>
    </row>
    <row r="8" spans="1:29" x14ac:dyDescent="0.35">
      <c r="A8" s="24" t="s">
        <v>12</v>
      </c>
      <c r="B8" s="7">
        <v>5.04</v>
      </c>
      <c r="C8" s="7">
        <v>1.44</v>
      </c>
      <c r="D8" s="7">
        <v>-0.96</v>
      </c>
      <c r="E8" s="7">
        <v>-3.16</v>
      </c>
      <c r="F8" s="7">
        <v>-3.52</v>
      </c>
      <c r="G8" s="7">
        <v>-1.66</v>
      </c>
      <c r="H8" s="7">
        <v>-2.4700000000000002</v>
      </c>
      <c r="I8" s="7">
        <v>-1.86</v>
      </c>
      <c r="J8" s="7">
        <v>1.1399999999999999</v>
      </c>
      <c r="K8" s="7">
        <v>-1.1599999999999999</v>
      </c>
      <c r="L8" s="7">
        <v>0.35</v>
      </c>
      <c r="M8" s="7">
        <v>-0.06</v>
      </c>
      <c r="N8" s="7">
        <v>-1.02</v>
      </c>
      <c r="O8" s="7">
        <v>-4.0999999999999996</v>
      </c>
      <c r="P8" s="7">
        <v>-4.21</v>
      </c>
      <c r="Q8" s="17">
        <v>-1.5</v>
      </c>
      <c r="R8" s="17">
        <v>-1.87</v>
      </c>
      <c r="S8" s="17">
        <v>-3.4449999999999998</v>
      </c>
      <c r="T8" s="17">
        <v>-2.52</v>
      </c>
      <c r="U8" s="17">
        <v>-2.2200000000000002</v>
      </c>
      <c r="V8" s="17">
        <v>0.97</v>
      </c>
      <c r="W8" s="17"/>
      <c r="X8" s="17"/>
      <c r="Y8" s="17"/>
      <c r="Z8" s="17"/>
      <c r="AA8" s="17"/>
      <c r="AB8" s="17"/>
      <c r="AC8" s="21"/>
    </row>
    <row r="9" spans="1:29" s="9" customFormat="1" x14ac:dyDescent="0.35">
      <c r="A9" s="44" t="s">
        <v>14</v>
      </c>
      <c r="B9" s="7">
        <f>SUM(B4:B8)</f>
        <v>62.56</v>
      </c>
      <c r="C9" s="7">
        <f t="shared" ref="C9:V9" si="2">SUM(C4:C8)</f>
        <v>58.969999999999992</v>
      </c>
      <c r="D9" s="7">
        <f t="shared" si="2"/>
        <v>57.039999999999992</v>
      </c>
      <c r="E9" s="7">
        <f t="shared" ref="E9" si="3">SUM(E4:E8)</f>
        <v>54.289999999999992</v>
      </c>
      <c r="F9" s="7">
        <f t="shared" ref="F9" si="4">SUM(F4:F8)</f>
        <v>54.499999999999993</v>
      </c>
      <c r="G9" s="7">
        <f t="shared" ref="G9" si="5">SUM(G4:G8)</f>
        <v>60.300000000000004</v>
      </c>
      <c r="H9" s="7">
        <f t="shared" si="2"/>
        <v>60.73</v>
      </c>
      <c r="I9" s="7">
        <f t="shared" si="2"/>
        <v>62.16</v>
      </c>
      <c r="J9" s="7">
        <f t="shared" si="2"/>
        <v>69.36999999999999</v>
      </c>
      <c r="K9" s="7">
        <f t="shared" si="2"/>
        <v>68.38</v>
      </c>
      <c r="L9" s="7">
        <f t="shared" si="2"/>
        <v>72.97999999999999</v>
      </c>
      <c r="M9" s="7">
        <f t="shared" si="2"/>
        <v>75.639999999999986</v>
      </c>
      <c r="N9" s="7">
        <f t="shared" si="2"/>
        <v>80.69</v>
      </c>
      <c r="O9" s="7">
        <f t="shared" si="2"/>
        <v>79.320000000000007</v>
      </c>
      <c r="P9" s="8">
        <f t="shared" si="2"/>
        <v>83.960000000000008</v>
      </c>
      <c r="Q9" s="8">
        <f t="shared" si="2"/>
        <v>89</v>
      </c>
      <c r="R9" s="8">
        <f t="shared" si="2"/>
        <v>92.51</v>
      </c>
      <c r="S9" s="8">
        <f t="shared" si="2"/>
        <v>94.959000000000003</v>
      </c>
      <c r="T9" s="8">
        <f t="shared" si="2"/>
        <v>102.10000000000001</v>
      </c>
      <c r="U9" s="8">
        <f t="shared" si="2"/>
        <v>107.28</v>
      </c>
      <c r="V9" s="8">
        <f t="shared" si="2"/>
        <v>111.41</v>
      </c>
      <c r="W9" s="30">
        <f>ROUND(TREND($M$9:$V$9,$M$1:$V$1,W1),2)</f>
        <v>113.67</v>
      </c>
      <c r="X9" s="30">
        <f t="shared" ref="X9:AC9" si="6">ROUND(TREND($M$9:$V$9,$M$1:$V$1,X1),2)</f>
        <v>117.62</v>
      </c>
      <c r="Y9" s="30">
        <f t="shared" si="6"/>
        <v>121.64</v>
      </c>
      <c r="Z9" s="34">
        <f t="shared" si="6"/>
        <v>125.6</v>
      </c>
      <c r="AA9" s="34">
        <f t="shared" si="6"/>
        <v>129.62</v>
      </c>
      <c r="AB9" s="34">
        <f t="shared" si="6"/>
        <v>133.58000000000001</v>
      </c>
      <c r="AC9" s="34">
        <f t="shared" si="6"/>
        <v>137.6</v>
      </c>
    </row>
    <row r="10" spans="1:29" s="9" customFormat="1" x14ac:dyDescent="0.35">
      <c r="A10" s="4" t="s">
        <v>3</v>
      </c>
      <c r="B10" s="35" t="s">
        <v>5</v>
      </c>
      <c r="C10" s="36"/>
      <c r="D10" s="36"/>
      <c r="E10" s="36"/>
      <c r="F10" s="36"/>
      <c r="G10" s="37"/>
      <c r="H10" s="7">
        <f>H3+H5</f>
        <v>59.14</v>
      </c>
      <c r="I10" s="7">
        <f>I3+I5</f>
        <v>60.620000000000005</v>
      </c>
      <c r="J10" s="7">
        <f t="shared" ref="J10:V10" si="7">J3+J5</f>
        <v>64.38</v>
      </c>
      <c r="K10" s="7">
        <f t="shared" si="7"/>
        <v>65.61</v>
      </c>
      <c r="L10" s="7">
        <f t="shared" si="7"/>
        <v>68.37</v>
      </c>
      <c r="M10" s="7">
        <f t="shared" si="7"/>
        <v>71.91</v>
      </c>
      <c r="N10" s="7">
        <f t="shared" si="7"/>
        <v>78.77</v>
      </c>
      <c r="O10" s="7">
        <f t="shared" si="7"/>
        <v>80.009999999999991</v>
      </c>
      <c r="P10" s="7">
        <f t="shared" si="7"/>
        <v>85.45</v>
      </c>
      <c r="Q10" s="7">
        <f t="shared" si="7"/>
        <v>87.61</v>
      </c>
      <c r="R10" s="7">
        <f t="shared" si="7"/>
        <v>90.960000000000008</v>
      </c>
      <c r="S10" s="7">
        <f t="shared" si="7"/>
        <v>95.524000000000001</v>
      </c>
      <c r="T10" s="7">
        <f t="shared" si="7"/>
        <v>101.86</v>
      </c>
      <c r="U10" s="7">
        <f t="shared" si="7"/>
        <v>106.75</v>
      </c>
      <c r="V10" s="7">
        <f t="shared" si="7"/>
        <v>107.71</v>
      </c>
      <c r="W10" s="8">
        <f>W9*$V$12</f>
        <v>111.09232281085603</v>
      </c>
      <c r="X10" s="8">
        <f t="shared" ref="X10:AC10" si="8">X9*$V$12</f>
        <v>114.95274926553081</v>
      </c>
      <c r="Y10" s="8">
        <f t="shared" si="8"/>
        <v>118.88158834092133</v>
      </c>
      <c r="Z10" s="8">
        <f t="shared" si="8"/>
        <v>122.75178802712692</v>
      </c>
      <c r="AA10" s="8">
        <f t="shared" si="8"/>
        <v>126.68062710251746</v>
      </c>
      <c r="AB10" s="8">
        <f t="shared" si="8"/>
        <v>130.55082678872307</v>
      </c>
      <c r="AC10" s="8">
        <f t="shared" si="8"/>
        <v>134.47966586411357</v>
      </c>
    </row>
    <row r="11" spans="1:29" s="9" customFormat="1" x14ac:dyDescent="0.35">
      <c r="A11" s="4" t="s">
        <v>4</v>
      </c>
      <c r="B11" s="38"/>
      <c r="C11" s="39"/>
      <c r="D11" s="39"/>
      <c r="E11" s="39"/>
      <c r="F11" s="39"/>
      <c r="G11" s="40"/>
      <c r="H11" s="5">
        <f>H10/H9</f>
        <v>0.97381854108348431</v>
      </c>
      <c r="I11" s="5">
        <f t="shared" ref="I11:V11" si="9">I10/I9</f>
        <v>0.97522522522522537</v>
      </c>
      <c r="J11" s="5">
        <f t="shared" si="9"/>
        <v>0.92806688770361834</v>
      </c>
      <c r="K11" s="5">
        <f t="shared" si="9"/>
        <v>0.95949107926294241</v>
      </c>
      <c r="L11" s="5">
        <f t="shared" si="9"/>
        <v>0.9368320087695261</v>
      </c>
      <c r="M11" s="5">
        <f t="shared" si="9"/>
        <v>0.95068746694870454</v>
      </c>
      <c r="N11" s="5">
        <f t="shared" si="9"/>
        <v>0.97620522989217995</v>
      </c>
      <c r="O11" s="5">
        <f t="shared" si="9"/>
        <v>1.008698940998487</v>
      </c>
      <c r="P11" s="5">
        <f t="shared" si="9"/>
        <v>1.0177465459742734</v>
      </c>
      <c r="Q11" s="5">
        <f t="shared" si="9"/>
        <v>0.98438202247191009</v>
      </c>
      <c r="R11" s="5">
        <f t="shared" si="9"/>
        <v>0.98324505458869316</v>
      </c>
      <c r="S11" s="5">
        <f t="shared" si="9"/>
        <v>1.0059499362882929</v>
      </c>
      <c r="T11" s="5">
        <f t="shared" si="9"/>
        <v>0.9976493633692457</v>
      </c>
      <c r="U11" s="5">
        <f t="shared" si="9"/>
        <v>0.99505965697240861</v>
      </c>
      <c r="V11" s="5">
        <f t="shared" si="9"/>
        <v>0.9667893366843191</v>
      </c>
      <c r="W11" s="32"/>
      <c r="X11" s="33"/>
      <c r="Y11" s="33"/>
      <c r="Z11" s="33"/>
      <c r="AA11" s="33"/>
      <c r="AB11" s="12"/>
    </row>
    <row r="12" spans="1:29" x14ac:dyDescent="0.35">
      <c r="A12" s="4"/>
      <c r="B12" s="4"/>
      <c r="C12" s="4"/>
      <c r="D12" s="4"/>
      <c r="E12" s="4"/>
      <c r="F12" s="4"/>
      <c r="G12" s="4"/>
      <c r="H12" s="20"/>
      <c r="I12" s="20"/>
      <c r="J12" s="20"/>
      <c r="K12" s="20"/>
      <c r="L12" s="20"/>
      <c r="M12" s="20"/>
      <c r="N12" s="41" t="s">
        <v>10</v>
      </c>
      <c r="O12" s="42"/>
      <c r="P12" s="42"/>
      <c r="Q12" s="42"/>
      <c r="R12" s="42"/>
      <c r="S12" s="42"/>
      <c r="T12" s="43"/>
      <c r="U12" s="2"/>
      <c r="V12" s="2">
        <f>AVERAGE(H11:V11)</f>
        <v>0.97732315308222073</v>
      </c>
    </row>
    <row r="13" spans="1:29" x14ac:dyDescent="0.35">
      <c r="A13" s="19" t="s">
        <v>9</v>
      </c>
      <c r="B13" s="4"/>
      <c r="C13" s="4"/>
      <c r="D13" s="4"/>
      <c r="E13" s="4"/>
      <c r="F13" s="4"/>
      <c r="G13" s="4"/>
      <c r="H13" s="20"/>
      <c r="I13" s="20"/>
      <c r="J13" s="20"/>
      <c r="K13" s="20"/>
      <c r="L13" s="20"/>
      <c r="M13" s="20"/>
      <c r="N13" s="18">
        <f t="shared" ref="N13:O13" si="10">+N3/N10</f>
        <v>0.26723371842071858</v>
      </c>
      <c r="O13" s="18">
        <f t="shared" si="10"/>
        <v>0.25809273840769903</v>
      </c>
      <c r="P13" s="18">
        <f t="shared" ref="P13:V13" si="11">+P3/P10</f>
        <v>0.22621416032767697</v>
      </c>
      <c r="Q13" s="18">
        <f t="shared" si="11"/>
        <v>0.22451774911539782</v>
      </c>
      <c r="R13" s="18">
        <f t="shared" si="11"/>
        <v>0.28891820580474931</v>
      </c>
      <c r="S13" s="18">
        <f t="shared" si="11"/>
        <v>0.2160713537959047</v>
      </c>
      <c r="T13" s="18">
        <f t="shared" si="11"/>
        <v>0.19556253681523661</v>
      </c>
      <c r="U13" s="18">
        <f t="shared" si="11"/>
        <v>0.17629976580796253</v>
      </c>
      <c r="V13" s="18">
        <f t="shared" si="11"/>
        <v>0.15653142697985331</v>
      </c>
    </row>
    <row r="24" spans="1:1" x14ac:dyDescent="0.35">
      <c r="A24" s="31"/>
    </row>
    <row r="36" spans="1:1" x14ac:dyDescent="0.35">
      <c r="A36" s="31"/>
    </row>
  </sheetData>
  <mergeCells count="2">
    <mergeCell ref="B10:G11"/>
    <mergeCell ref="N12:T12"/>
  </mergeCells>
  <pageMargins left="0.7" right="0.7" top="0.75" bottom="0.75" header="0.3" footer="0.3"/>
  <pageSetup orientation="portrait" r:id="rId1"/>
  <ignoredErrors>
    <ignoredError sqref="B9:R9 S9:T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RPP and Non RPP Commodity</vt:lpstr>
    </vt:vector>
  </TitlesOfParts>
  <Company>Borden Ladner Gervais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Bacon, Bruce</dc:creator>
  <cp:lastModifiedBy>Blackwell, Sally</cp:lastModifiedBy>
  <dcterms:created xsi:type="dcterms:W3CDTF">2013-08-14T00:42:31Z</dcterms:created>
  <dcterms:modified xsi:type="dcterms:W3CDTF">2016-10-14T14:26:31Z</dcterms:modified>
</cp:coreProperties>
</file>