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2"/>
  </bookViews>
  <sheets>
    <sheet name="2012 programs only" sheetId="1" r:id="rId1"/>
    <sheet name="1568 LRAMVA 2012 prg only" sheetId="2" r:id="rId2"/>
    <sheet name="Rate Riders 2012 prg only" sheetId="3" r:id="rId3"/>
  </sheets>
  <externalReferences>
    <externalReference r:id="rId4"/>
  </externalReferences>
  <definedNames>
    <definedName name="Local_Distribution_Company_List">'[1]Local Distribution Companies'!$B$9:$B$88</definedName>
    <definedName name="_xlnm.Print_Area" localSheetId="1">'1568 LRAMVA 2012 prg only'!$A$1:$AN$50</definedName>
    <definedName name="_xlnm.Print_Titles" localSheetId="1">'1568 LRAMVA 2012 prg only'!$A:$A</definedName>
  </definedNames>
  <calcPr calcId="145621"/>
</workbook>
</file>

<file path=xl/calcChain.xml><?xml version="1.0" encoding="utf-8"?>
<calcChain xmlns="http://schemas.openxmlformats.org/spreadsheetml/2006/main">
  <c r="B44" i="2" l="1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V22" i="2"/>
  <c r="V23" i="2" s="1"/>
  <c r="K22" i="2"/>
  <c r="AG22" i="2"/>
  <c r="AG23" i="2" s="1"/>
  <c r="AG24" i="2" s="1"/>
  <c r="K10" i="2"/>
  <c r="V10" i="2"/>
  <c r="L9" i="2"/>
  <c r="AG6" i="2"/>
  <c r="K6" i="2"/>
  <c r="K7" i="2" s="1"/>
  <c r="AM5" i="2"/>
  <c r="AH5" i="2"/>
  <c r="AI5" i="2" s="1"/>
  <c r="AB5" i="2"/>
  <c r="Q5" i="2"/>
  <c r="L5" i="2"/>
  <c r="M5" i="2" s="1"/>
  <c r="F5" i="2"/>
  <c r="E5" i="2"/>
  <c r="E63" i="1"/>
  <c r="D63" i="1"/>
  <c r="M53" i="1"/>
  <c r="L53" i="1"/>
  <c r="I53" i="1"/>
  <c r="I55" i="1" s="1"/>
  <c r="M51" i="1"/>
  <c r="L51" i="1"/>
  <c r="J51" i="1"/>
  <c r="K51" i="1" s="1"/>
  <c r="N51" i="1" s="1"/>
  <c r="M50" i="1"/>
  <c r="L50" i="1"/>
  <c r="J50" i="1"/>
  <c r="K50" i="1" s="1"/>
  <c r="N50" i="1" s="1"/>
  <c r="M48" i="1"/>
  <c r="L48" i="1"/>
  <c r="J48" i="1"/>
  <c r="K48" i="1" s="1"/>
  <c r="N48" i="1" s="1"/>
  <c r="M47" i="1"/>
  <c r="L47" i="1"/>
  <c r="K47" i="1"/>
  <c r="N47" i="1" s="1"/>
  <c r="J47" i="1"/>
  <c r="M45" i="1"/>
  <c r="L45" i="1"/>
  <c r="K45" i="1"/>
  <c r="N45" i="1" s="1"/>
  <c r="J45" i="1"/>
  <c r="M44" i="1"/>
  <c r="L44" i="1"/>
  <c r="J44" i="1"/>
  <c r="K44" i="1" s="1"/>
  <c r="N44" i="1" s="1"/>
  <c r="M43" i="1"/>
  <c r="L43" i="1"/>
  <c r="J43" i="1"/>
  <c r="K43" i="1" s="1"/>
  <c r="N43" i="1" s="1"/>
  <c r="M42" i="1"/>
  <c r="L42" i="1"/>
  <c r="D53" i="1"/>
  <c r="M39" i="1"/>
  <c r="L39" i="1"/>
  <c r="I39" i="1"/>
  <c r="M37" i="1"/>
  <c r="L37" i="1"/>
  <c r="J37" i="1"/>
  <c r="K37" i="1" s="1"/>
  <c r="N37" i="1" s="1"/>
  <c r="M36" i="1"/>
  <c r="L36" i="1"/>
  <c r="J36" i="1"/>
  <c r="K36" i="1" s="1"/>
  <c r="N36" i="1" s="1"/>
  <c r="M35" i="1"/>
  <c r="L35" i="1"/>
  <c r="K35" i="1"/>
  <c r="N35" i="1" s="1"/>
  <c r="J35" i="1"/>
  <c r="M34" i="1"/>
  <c r="L34" i="1"/>
  <c r="J34" i="1"/>
  <c r="K34" i="1" s="1"/>
  <c r="N34" i="1" s="1"/>
  <c r="J33" i="1"/>
  <c r="K33" i="1" s="1"/>
  <c r="M32" i="1"/>
  <c r="L32" i="1"/>
  <c r="J32" i="1"/>
  <c r="K32" i="1" s="1"/>
  <c r="N32" i="1" s="1"/>
  <c r="M31" i="1"/>
  <c r="L31" i="1"/>
  <c r="J31" i="1"/>
  <c r="K31" i="1" s="1"/>
  <c r="N31" i="1" s="1"/>
  <c r="M29" i="1"/>
  <c r="L29" i="1"/>
  <c r="J29" i="1"/>
  <c r="K29" i="1" s="1"/>
  <c r="N29" i="1" s="1"/>
  <c r="M28" i="1"/>
  <c r="L28" i="1"/>
  <c r="J28" i="1"/>
  <c r="K28" i="1" s="1"/>
  <c r="N28" i="1" s="1"/>
  <c r="M27" i="1"/>
  <c r="L27" i="1"/>
  <c r="J27" i="1"/>
  <c r="K27" i="1" s="1"/>
  <c r="N27" i="1" s="1"/>
  <c r="M26" i="1"/>
  <c r="L26" i="1"/>
  <c r="J26" i="1"/>
  <c r="K26" i="1" s="1"/>
  <c r="N26" i="1" s="1"/>
  <c r="D39" i="1"/>
  <c r="M25" i="1"/>
  <c r="L25" i="1"/>
  <c r="E39" i="1"/>
  <c r="M22" i="1"/>
  <c r="L22" i="1"/>
  <c r="I22" i="1"/>
  <c r="N20" i="1"/>
  <c r="M20" i="1"/>
  <c r="L20" i="1"/>
  <c r="J20" i="1"/>
  <c r="K20" i="1" s="1"/>
  <c r="M19" i="1"/>
  <c r="L19" i="1"/>
  <c r="J19" i="1"/>
  <c r="K19" i="1" s="1"/>
  <c r="N19" i="1" s="1"/>
  <c r="M18" i="1"/>
  <c r="L18" i="1"/>
  <c r="K18" i="1"/>
  <c r="N18" i="1" s="1"/>
  <c r="J18" i="1"/>
  <c r="M16" i="1"/>
  <c r="L16" i="1"/>
  <c r="J16" i="1"/>
  <c r="K16" i="1" s="1"/>
  <c r="N16" i="1" s="1"/>
  <c r="M15" i="1"/>
  <c r="L15" i="1"/>
  <c r="K15" i="1"/>
  <c r="J15" i="1"/>
  <c r="M14" i="1"/>
  <c r="L14" i="1"/>
  <c r="K14" i="1"/>
  <c r="J14" i="1"/>
  <c r="M13" i="1"/>
  <c r="L13" i="1"/>
  <c r="K13" i="1"/>
  <c r="N13" i="1" s="1"/>
  <c r="J13" i="1"/>
  <c r="M12" i="1"/>
  <c r="L12" i="1"/>
  <c r="K12" i="1"/>
  <c r="N12" i="1" s="1"/>
  <c r="J12" i="1"/>
  <c r="M11" i="1"/>
  <c r="L11" i="1"/>
  <c r="J11" i="1"/>
  <c r="K11" i="1" s="1"/>
  <c r="N11" i="1" s="1"/>
  <c r="M10" i="1"/>
  <c r="L10" i="1"/>
  <c r="J10" i="1"/>
  <c r="K10" i="1" s="1"/>
  <c r="N10" i="1" s="1"/>
  <c r="M9" i="1"/>
  <c r="L9" i="1"/>
  <c r="J9" i="1"/>
  <c r="K9" i="1" s="1"/>
  <c r="N9" i="1" s="1"/>
  <c r="M8" i="1"/>
  <c r="L8" i="1"/>
  <c r="J8" i="1"/>
  <c r="K8" i="1" s="1"/>
  <c r="N8" i="1" s="1"/>
  <c r="M7" i="1"/>
  <c r="L7" i="1"/>
  <c r="K7" i="1"/>
  <c r="J7" i="1"/>
  <c r="J22" i="1" l="1"/>
  <c r="K8" i="2"/>
  <c r="L8" i="2" s="1"/>
  <c r="L7" i="2"/>
  <c r="P6" i="2"/>
  <c r="K22" i="1"/>
  <c r="N7" i="1"/>
  <c r="AH9" i="2"/>
  <c r="AG10" i="2"/>
  <c r="E22" i="1"/>
  <c r="J25" i="1"/>
  <c r="AI6" i="2"/>
  <c r="AL6" i="2"/>
  <c r="AM6" i="2" s="1"/>
  <c r="W10" i="2"/>
  <c r="V11" i="2"/>
  <c r="D22" i="1"/>
  <c r="D55" i="1" s="1"/>
  <c r="N15" i="1"/>
  <c r="E53" i="1"/>
  <c r="E55" i="1" s="1"/>
  <c r="L6" i="2"/>
  <c r="AG7" i="2"/>
  <c r="AH6" i="2"/>
  <c r="W9" i="2"/>
  <c r="N14" i="1"/>
  <c r="J42" i="1"/>
  <c r="K23" i="2"/>
  <c r="K11" i="2"/>
  <c r="L10" i="2"/>
  <c r="V6" i="2"/>
  <c r="W5" i="2"/>
  <c r="X5" i="2" s="1"/>
  <c r="B5" i="2"/>
  <c r="C5" i="2" s="1"/>
  <c r="AG25" i="2"/>
  <c r="V24" i="2"/>
  <c r="R5" i="2"/>
  <c r="AN5" i="2"/>
  <c r="B10" i="2" l="1"/>
  <c r="J53" i="1"/>
  <c r="K42" i="1"/>
  <c r="AG8" i="2"/>
  <c r="AH8" i="2" s="1"/>
  <c r="AH7" i="2"/>
  <c r="AL7" i="2"/>
  <c r="AM7" i="2" s="1"/>
  <c r="AI7" i="2"/>
  <c r="R6" i="1"/>
  <c r="N22" i="1"/>
  <c r="V25" i="2"/>
  <c r="K12" i="2"/>
  <c r="L11" i="2"/>
  <c r="K24" i="2"/>
  <c r="W11" i="2"/>
  <c r="V12" i="2"/>
  <c r="K25" i="1"/>
  <c r="N25" i="1" s="1"/>
  <c r="J39" i="1"/>
  <c r="K39" i="1" s="1"/>
  <c r="G5" i="2"/>
  <c r="AA6" i="2"/>
  <c r="AB6" i="2" s="1"/>
  <c r="Q6" i="2"/>
  <c r="B9" i="2"/>
  <c r="M6" i="2"/>
  <c r="V7" i="2"/>
  <c r="W6" i="2"/>
  <c r="B6" i="2" s="1"/>
  <c r="C6" i="2" s="1"/>
  <c r="AC5" i="2"/>
  <c r="AN6" i="2"/>
  <c r="AG11" i="2"/>
  <c r="AH10" i="2"/>
  <c r="AG26" i="2"/>
  <c r="AN7" i="2" l="1"/>
  <c r="AG12" i="2"/>
  <c r="AH11" i="2"/>
  <c r="B11" i="2" s="1"/>
  <c r="Q7" i="2"/>
  <c r="R6" i="2"/>
  <c r="AL8" i="2"/>
  <c r="AM8" i="2" s="1"/>
  <c r="AI8" i="2"/>
  <c r="N42" i="1"/>
  <c r="N53" i="1" s="1"/>
  <c r="N55" i="1" s="1"/>
  <c r="K53" i="1"/>
  <c r="AG27" i="2"/>
  <c r="W7" i="2"/>
  <c r="B7" i="2" s="1"/>
  <c r="C7" i="2" s="1"/>
  <c r="C8" i="2" s="1"/>
  <c r="C9" i="2" s="1"/>
  <c r="C10" i="2" s="1"/>
  <c r="C11" i="2" s="1"/>
  <c r="V8" i="2"/>
  <c r="W8" i="2" s="1"/>
  <c r="B8" i="2" s="1"/>
  <c r="X6" i="2"/>
  <c r="S10" i="1"/>
  <c r="S6" i="1"/>
  <c r="N39" i="1"/>
  <c r="K13" i="2"/>
  <c r="L12" i="2"/>
  <c r="J55" i="1"/>
  <c r="P7" i="2"/>
  <c r="M7" i="2"/>
  <c r="AC6" i="2"/>
  <c r="K25" i="2"/>
  <c r="E6" i="2"/>
  <c r="F6" i="2" s="1"/>
  <c r="V13" i="2"/>
  <c r="W12" i="2"/>
  <c r="V26" i="2"/>
  <c r="I17" i="2"/>
  <c r="R7" i="1"/>
  <c r="AN8" i="2" l="1"/>
  <c r="AM9" i="2"/>
  <c r="V14" i="2"/>
  <c r="W13" i="2"/>
  <c r="T17" i="2"/>
  <c r="S15" i="1"/>
  <c r="S7" i="1"/>
  <c r="V27" i="2"/>
  <c r="G6" i="2"/>
  <c r="T21" i="2"/>
  <c r="W21" i="2" s="1"/>
  <c r="S11" i="1"/>
  <c r="AG28" i="2"/>
  <c r="AI9" i="2"/>
  <c r="AL9" i="2"/>
  <c r="Q8" i="2"/>
  <c r="R7" i="2"/>
  <c r="M8" i="2"/>
  <c r="P8" i="2"/>
  <c r="L13" i="2"/>
  <c r="K14" i="2"/>
  <c r="X7" i="2"/>
  <c r="AA7" i="2"/>
  <c r="AB7" i="2" s="1"/>
  <c r="I18" i="2"/>
  <c r="R8" i="1"/>
  <c r="K26" i="2"/>
  <c r="E7" i="2"/>
  <c r="F7" i="2" s="1"/>
  <c r="T6" i="1"/>
  <c r="K55" i="1"/>
  <c r="T10" i="1"/>
  <c r="AG13" i="2"/>
  <c r="AH12" i="2"/>
  <c r="B12" i="2" s="1"/>
  <c r="C12" i="2" s="1"/>
  <c r="G7" i="2" l="1"/>
  <c r="K27" i="2"/>
  <c r="X8" i="2"/>
  <c r="AA8" i="2"/>
  <c r="P9" i="2"/>
  <c r="M9" i="2"/>
  <c r="AI10" i="2"/>
  <c r="AL10" i="2"/>
  <c r="AN9" i="2"/>
  <c r="AM10" i="2"/>
  <c r="T7" i="1"/>
  <c r="T15" i="1"/>
  <c r="AE17" i="2"/>
  <c r="R9" i="1"/>
  <c r="I19" i="2"/>
  <c r="K15" i="2"/>
  <c r="L14" i="2"/>
  <c r="V28" i="2"/>
  <c r="AH13" i="2"/>
  <c r="B13" i="2" s="1"/>
  <c r="C13" i="2" s="1"/>
  <c r="AG14" i="2"/>
  <c r="R8" i="2"/>
  <c r="Q9" i="2"/>
  <c r="T18" i="2"/>
  <c r="S8" i="1"/>
  <c r="W14" i="2"/>
  <c r="V15" i="2"/>
  <c r="AE21" i="2"/>
  <c r="AH21" i="2" s="1"/>
  <c r="T11" i="1"/>
  <c r="AC7" i="2"/>
  <c r="AB8" i="2"/>
  <c r="E8" i="2"/>
  <c r="F8" i="2" s="1"/>
  <c r="T22" i="2"/>
  <c r="W22" i="2" s="1"/>
  <c r="S12" i="1"/>
  <c r="T26" i="2"/>
  <c r="W26" i="2" s="1"/>
  <c r="S16" i="1"/>
  <c r="G8" i="2" l="1"/>
  <c r="S17" i="1"/>
  <c r="T28" i="2" s="1"/>
  <c r="T27" i="2"/>
  <c r="W27" i="2" s="1"/>
  <c r="AG15" i="2"/>
  <c r="AH14" i="2"/>
  <c r="R10" i="1"/>
  <c r="I20" i="2"/>
  <c r="AM11" i="2"/>
  <c r="AN10" i="2"/>
  <c r="AL11" i="2"/>
  <c r="AI11" i="2"/>
  <c r="AA9" i="2"/>
  <c r="AB9" i="2" s="1"/>
  <c r="X9" i="2"/>
  <c r="AC8" i="2"/>
  <c r="W15" i="2"/>
  <c r="V16" i="2"/>
  <c r="R9" i="2"/>
  <c r="B14" i="2"/>
  <c r="C14" i="2" s="1"/>
  <c r="M10" i="2"/>
  <c r="P10" i="2"/>
  <c r="S13" i="1"/>
  <c r="T23" i="2"/>
  <c r="W23" i="2" s="1"/>
  <c r="W28" i="2"/>
  <c r="K16" i="2"/>
  <c r="L15" i="2"/>
  <c r="AE26" i="2"/>
  <c r="AH26" i="2" s="1"/>
  <c r="T16" i="1"/>
  <c r="K28" i="2"/>
  <c r="AE22" i="2"/>
  <c r="AH22" i="2" s="1"/>
  <c r="T12" i="1"/>
  <c r="T19" i="2"/>
  <c r="S9" i="1"/>
  <c r="T20" i="2" s="1"/>
  <c r="AE18" i="2"/>
  <c r="T8" i="1"/>
  <c r="C15" i="2" l="1"/>
  <c r="AC9" i="2"/>
  <c r="T24" i="2"/>
  <c r="W24" i="2" s="1"/>
  <c r="S14" i="1"/>
  <c r="T25" i="2" s="1"/>
  <c r="W25" i="2" s="1"/>
  <c r="AN11" i="2"/>
  <c r="AG16" i="2"/>
  <c r="AH15" i="2"/>
  <c r="AE19" i="2"/>
  <c r="T9" i="1"/>
  <c r="AE20" i="2" s="1"/>
  <c r="E10" i="2"/>
  <c r="W16" i="2"/>
  <c r="V17" i="2"/>
  <c r="X10" i="2"/>
  <c r="AA10" i="2"/>
  <c r="AB10" i="2" s="1"/>
  <c r="B15" i="2"/>
  <c r="AE23" i="2"/>
  <c r="AH23" i="2" s="1"/>
  <c r="T13" i="1"/>
  <c r="E9" i="2"/>
  <c r="F9" i="2" s="1"/>
  <c r="K17" i="2"/>
  <c r="L16" i="2"/>
  <c r="Q10" i="2"/>
  <c r="AI12" i="2"/>
  <c r="AL12" i="2"/>
  <c r="AM12" i="2" s="1"/>
  <c r="AE27" i="2"/>
  <c r="AH27" i="2" s="1"/>
  <c r="T17" i="1"/>
  <c r="AE28" i="2" s="1"/>
  <c r="AH28" i="2" s="1"/>
  <c r="P11" i="2"/>
  <c r="M11" i="2"/>
  <c r="R11" i="1"/>
  <c r="I21" i="2"/>
  <c r="L21" i="2" s="1"/>
  <c r="B21" i="2" s="1"/>
  <c r="AN12" i="2" l="1"/>
  <c r="AB11" i="2"/>
  <c r="AC10" i="2"/>
  <c r="Q11" i="2"/>
  <c r="R10" i="2"/>
  <c r="AE24" i="2"/>
  <c r="T14" i="1"/>
  <c r="AE25" i="2" s="1"/>
  <c r="AH25" i="2" s="1"/>
  <c r="X11" i="2"/>
  <c r="AA11" i="2"/>
  <c r="AH16" i="2"/>
  <c r="AG17" i="2"/>
  <c r="I22" i="2"/>
  <c r="L22" i="2" s="1"/>
  <c r="B22" i="2" s="1"/>
  <c r="R12" i="1"/>
  <c r="B16" i="2"/>
  <c r="C16" i="2" s="1"/>
  <c r="W17" i="2"/>
  <c r="V18" i="2"/>
  <c r="P12" i="2"/>
  <c r="M12" i="2"/>
  <c r="L17" i="2"/>
  <c r="K18" i="2"/>
  <c r="B6" i="3"/>
  <c r="E11" i="2"/>
  <c r="AI13" i="2"/>
  <c r="AL13" i="2"/>
  <c r="AM13" i="2" s="1"/>
  <c r="F10" i="2"/>
  <c r="G9" i="2"/>
  <c r="AN13" i="2" l="1"/>
  <c r="AH24" i="2"/>
  <c r="B7" i="3"/>
  <c r="AC11" i="2"/>
  <c r="K19" i="2"/>
  <c r="L18" i="2"/>
  <c r="R13" i="1"/>
  <c r="I23" i="2"/>
  <c r="L23" i="2" s="1"/>
  <c r="B23" i="2" s="1"/>
  <c r="P13" i="2"/>
  <c r="M13" i="2"/>
  <c r="AG18" i="2"/>
  <c r="AH17" i="2"/>
  <c r="F11" i="2"/>
  <c r="G10" i="2"/>
  <c r="AI14" i="2"/>
  <c r="AL14" i="2"/>
  <c r="AM14" i="2" s="1"/>
  <c r="B17" i="2"/>
  <c r="C17" i="2" s="1"/>
  <c r="V19" i="2"/>
  <c r="W18" i="2"/>
  <c r="X12" i="2"/>
  <c r="AA12" i="2"/>
  <c r="E12" i="2" s="1"/>
  <c r="Q12" i="2"/>
  <c r="R11" i="2"/>
  <c r="C18" i="2" l="1"/>
  <c r="AN14" i="2"/>
  <c r="G11" i="2"/>
  <c r="F12" i="2"/>
  <c r="L19" i="2"/>
  <c r="K20" i="2"/>
  <c r="L20" i="2" s="1"/>
  <c r="AA13" i="2"/>
  <c r="E13" i="2" s="1"/>
  <c r="X13" i="2"/>
  <c r="AB12" i="2"/>
  <c r="AL15" i="2"/>
  <c r="AM15" i="2" s="1"/>
  <c r="AI15" i="2"/>
  <c r="AG19" i="2"/>
  <c r="AH18" i="2"/>
  <c r="I24" i="2"/>
  <c r="L24" i="2" s="1"/>
  <c r="B24" i="2" s="1"/>
  <c r="R14" i="1"/>
  <c r="R12" i="2"/>
  <c r="Q13" i="2"/>
  <c r="W19" i="2"/>
  <c r="V20" i="2"/>
  <c r="W20" i="2" s="1"/>
  <c r="M14" i="2"/>
  <c r="P14" i="2"/>
  <c r="B18" i="2"/>
  <c r="AM16" i="2" l="1"/>
  <c r="AN15" i="2"/>
  <c r="I25" i="2"/>
  <c r="L25" i="2" s="1"/>
  <c r="B25" i="2" s="1"/>
  <c r="R15" i="1"/>
  <c r="AI16" i="2"/>
  <c r="AL16" i="2"/>
  <c r="F13" i="2"/>
  <c r="G12" i="2"/>
  <c r="R13" i="2"/>
  <c r="Q14" i="2"/>
  <c r="AB13" i="2"/>
  <c r="AC12" i="2"/>
  <c r="P15" i="2"/>
  <c r="M15" i="2"/>
  <c r="AG20" i="2"/>
  <c r="AH20" i="2" s="1"/>
  <c r="B20" i="2" s="1"/>
  <c r="AH19" i="2"/>
  <c r="B19" i="2" s="1"/>
  <c r="C19" i="2" s="1"/>
  <c r="C20" i="2" s="1"/>
  <c r="C21" i="2" s="1"/>
  <c r="C22" i="2" s="1"/>
  <c r="C23" i="2" s="1"/>
  <c r="C24" i="2" s="1"/>
  <c r="C25" i="2" s="1"/>
  <c r="AA14" i="2"/>
  <c r="E14" i="2" s="1"/>
  <c r="X14" i="2"/>
  <c r="Q15" i="2" l="1"/>
  <c r="R14" i="2"/>
  <c r="AI17" i="2"/>
  <c r="AL17" i="2"/>
  <c r="AN16" i="2"/>
  <c r="AM17" i="2"/>
  <c r="I26" i="2"/>
  <c r="L26" i="2" s="1"/>
  <c r="B26" i="2" s="1"/>
  <c r="C26" i="2" s="1"/>
  <c r="R16" i="1"/>
  <c r="F14" i="2"/>
  <c r="G13" i="2"/>
  <c r="AA15" i="2"/>
  <c r="E15" i="2" s="1"/>
  <c r="X15" i="2"/>
  <c r="M16" i="2"/>
  <c r="P16" i="2"/>
  <c r="AB14" i="2"/>
  <c r="AC13" i="2"/>
  <c r="AB15" i="2" l="1"/>
  <c r="AC14" i="2"/>
  <c r="AI18" i="2"/>
  <c r="AL18" i="2"/>
  <c r="AM18" i="2"/>
  <c r="AN17" i="2"/>
  <c r="P17" i="2"/>
  <c r="M17" i="2"/>
  <c r="F15" i="2"/>
  <c r="G14" i="2"/>
  <c r="Q16" i="2"/>
  <c r="R15" i="2"/>
  <c r="X16" i="2"/>
  <c r="AA16" i="2"/>
  <c r="E16" i="2" s="1"/>
  <c r="I27" i="2"/>
  <c r="L27" i="2" s="1"/>
  <c r="B27" i="2" s="1"/>
  <c r="C27" i="2" s="1"/>
  <c r="R17" i="1"/>
  <c r="I28" i="2" s="1"/>
  <c r="G15" i="2" l="1"/>
  <c r="F16" i="2"/>
  <c r="AN18" i="2"/>
  <c r="B5" i="3"/>
  <c r="L28" i="2"/>
  <c r="B28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M18" i="2"/>
  <c r="P18" i="2"/>
  <c r="AC15" i="2"/>
  <c r="AB16" i="2"/>
  <c r="AI19" i="2"/>
  <c r="AL19" i="2"/>
  <c r="AM19" i="2" s="1"/>
  <c r="AA17" i="2"/>
  <c r="X17" i="2"/>
  <c r="Q17" i="2"/>
  <c r="R16" i="2"/>
  <c r="E17" i="2"/>
  <c r="AN19" i="2" l="1"/>
  <c r="AA18" i="2"/>
  <c r="E18" i="2" s="1"/>
  <c r="X18" i="2"/>
  <c r="AB17" i="2"/>
  <c r="AC16" i="2"/>
  <c r="R17" i="2"/>
  <c r="Q18" i="2"/>
  <c r="AL20" i="2"/>
  <c r="AM20" i="2" s="1"/>
  <c r="AI20" i="2"/>
  <c r="M19" i="2"/>
  <c r="P19" i="2"/>
  <c r="F17" i="2"/>
  <c r="G16" i="2"/>
  <c r="AN20" i="2" l="1"/>
  <c r="E19" i="2"/>
  <c r="Q19" i="2"/>
  <c r="R18" i="2"/>
  <c r="AA19" i="2"/>
  <c r="X19" i="2"/>
  <c r="M20" i="2"/>
  <c r="P20" i="2"/>
  <c r="AI21" i="2"/>
  <c r="AL21" i="2"/>
  <c r="AM21" i="2" s="1"/>
  <c r="F18" i="2"/>
  <c r="G17" i="2"/>
  <c r="AC17" i="2"/>
  <c r="AB18" i="2"/>
  <c r="AN21" i="2" l="1"/>
  <c r="G18" i="2"/>
  <c r="F19" i="2"/>
  <c r="M21" i="2"/>
  <c r="P21" i="2"/>
  <c r="R19" i="2"/>
  <c r="Q20" i="2"/>
  <c r="AB19" i="2"/>
  <c r="AC18" i="2"/>
  <c r="AA20" i="2"/>
  <c r="X20" i="2"/>
  <c r="AL22" i="2"/>
  <c r="AM22" i="2" s="1"/>
  <c r="AI22" i="2"/>
  <c r="E20" i="2"/>
  <c r="AN22" i="2" l="1"/>
  <c r="F20" i="2"/>
  <c r="G19" i="2"/>
  <c r="AI23" i="2"/>
  <c r="AL23" i="2"/>
  <c r="AM23" i="2" s="1"/>
  <c r="E21" i="2"/>
  <c r="X21" i="2"/>
  <c r="AA21" i="2"/>
  <c r="Q21" i="2"/>
  <c r="R20" i="2"/>
  <c r="AC19" i="2"/>
  <c r="AB20" i="2"/>
  <c r="M22" i="2"/>
  <c r="P22" i="2"/>
  <c r="AN23" i="2" l="1"/>
  <c r="G20" i="2"/>
  <c r="F21" i="2"/>
  <c r="M23" i="2"/>
  <c r="P23" i="2"/>
  <c r="R21" i="2"/>
  <c r="Q22" i="2"/>
  <c r="AA22" i="2"/>
  <c r="X22" i="2"/>
  <c r="E22" i="2"/>
  <c r="AB21" i="2"/>
  <c r="AC20" i="2"/>
  <c r="AL24" i="2"/>
  <c r="AM24" i="2" s="1"/>
  <c r="AI24" i="2"/>
  <c r="AN24" i="2" l="1"/>
  <c r="AC21" i="2"/>
  <c r="AB22" i="2"/>
  <c r="F22" i="2"/>
  <c r="G21" i="2"/>
  <c r="X23" i="2"/>
  <c r="AA23" i="2"/>
  <c r="E23" i="2" s="1"/>
  <c r="Q23" i="2"/>
  <c r="R22" i="2"/>
  <c r="AI25" i="2"/>
  <c r="AL25" i="2"/>
  <c r="AM25" i="2" s="1"/>
  <c r="M24" i="2"/>
  <c r="P24" i="2"/>
  <c r="AN25" i="2" l="1"/>
  <c r="AI26" i="2"/>
  <c r="AL26" i="2"/>
  <c r="AM26" i="2" s="1"/>
  <c r="AC22" i="2"/>
  <c r="AB23" i="2"/>
  <c r="P25" i="2"/>
  <c r="M25" i="2"/>
  <c r="Q24" i="2"/>
  <c r="R23" i="2"/>
  <c r="AA24" i="2"/>
  <c r="E24" i="2" s="1"/>
  <c r="X24" i="2"/>
  <c r="G22" i="2"/>
  <c r="F23" i="2"/>
  <c r="AN26" i="2" l="1"/>
  <c r="M26" i="2"/>
  <c r="P26" i="2"/>
  <c r="F24" i="2"/>
  <c r="G23" i="2"/>
  <c r="AI27" i="2"/>
  <c r="AL27" i="2"/>
  <c r="AM27" i="2" s="1"/>
  <c r="AC23" i="2"/>
  <c r="AB24" i="2"/>
  <c r="E25" i="2"/>
  <c r="X25" i="2"/>
  <c r="AA25" i="2"/>
  <c r="Q25" i="2"/>
  <c r="R24" i="2"/>
  <c r="AN27" i="2" l="1"/>
  <c r="E26" i="2"/>
  <c r="AL28" i="2"/>
  <c r="AM28" i="2" s="1"/>
  <c r="AI28" i="2"/>
  <c r="Q26" i="2"/>
  <c r="R25" i="2"/>
  <c r="AC24" i="2"/>
  <c r="AB25" i="2"/>
  <c r="AA26" i="2"/>
  <c r="X26" i="2"/>
  <c r="P27" i="2"/>
  <c r="M27" i="2"/>
  <c r="G24" i="2"/>
  <c r="F25" i="2"/>
  <c r="AN28" i="2" l="1"/>
  <c r="AA27" i="2"/>
  <c r="E27" i="2" s="1"/>
  <c r="X27" i="2"/>
  <c r="Q27" i="2"/>
  <c r="R26" i="2"/>
  <c r="G25" i="2"/>
  <c r="F26" i="2"/>
  <c r="M28" i="2"/>
  <c r="P28" i="2"/>
  <c r="AC25" i="2"/>
  <c r="AB26" i="2"/>
  <c r="AI29" i="2"/>
  <c r="AL29" i="2"/>
  <c r="AM29" i="2" s="1"/>
  <c r="AN29" i="2" l="1"/>
  <c r="AI30" i="2"/>
  <c r="AL30" i="2"/>
  <c r="AM30" i="2" s="1"/>
  <c r="M29" i="2"/>
  <c r="P29" i="2"/>
  <c r="Q28" i="2"/>
  <c r="R27" i="2"/>
  <c r="AB27" i="2"/>
  <c r="AC26" i="2"/>
  <c r="G26" i="2"/>
  <c r="F27" i="2"/>
  <c r="X28" i="2"/>
  <c r="AA28" i="2"/>
  <c r="E28" i="2" s="1"/>
  <c r="AN30" i="2" l="1"/>
  <c r="R28" i="2"/>
  <c r="Q29" i="2"/>
  <c r="AL31" i="2"/>
  <c r="AM31" i="2" s="1"/>
  <c r="AI31" i="2"/>
  <c r="E29" i="2"/>
  <c r="X29" i="2"/>
  <c r="AA29" i="2"/>
  <c r="AC27" i="2"/>
  <c r="AB28" i="2"/>
  <c r="M30" i="2"/>
  <c r="P30" i="2"/>
  <c r="F28" i="2"/>
  <c r="G27" i="2"/>
  <c r="AN31" i="2" l="1"/>
  <c r="P31" i="2"/>
  <c r="M31" i="2"/>
  <c r="Q30" i="2"/>
  <c r="R29" i="2"/>
  <c r="AC28" i="2"/>
  <c r="AB29" i="2"/>
  <c r="G28" i="2"/>
  <c r="F29" i="2"/>
  <c r="AL32" i="2"/>
  <c r="AM32" i="2" s="1"/>
  <c r="AI32" i="2"/>
  <c r="X30" i="2"/>
  <c r="AA30" i="2"/>
  <c r="E30" i="2"/>
  <c r="AN32" i="2" l="1"/>
  <c r="E31" i="2"/>
  <c r="AI33" i="2"/>
  <c r="AL33" i="2"/>
  <c r="AM33" i="2" s="1"/>
  <c r="AC29" i="2"/>
  <c r="AB30" i="2"/>
  <c r="P32" i="2"/>
  <c r="M32" i="2"/>
  <c r="G29" i="2"/>
  <c r="F30" i="2"/>
  <c r="X31" i="2"/>
  <c r="AA31" i="2"/>
  <c r="Q31" i="2"/>
  <c r="R30" i="2"/>
  <c r="AN33" i="2" l="1"/>
  <c r="AA32" i="2"/>
  <c r="E32" i="2" s="1"/>
  <c r="X32" i="2"/>
  <c r="AI34" i="2"/>
  <c r="AL34" i="2"/>
  <c r="AM34" i="2" s="1"/>
  <c r="Q32" i="2"/>
  <c r="R31" i="2"/>
  <c r="F31" i="2"/>
  <c r="G30" i="2"/>
  <c r="AB31" i="2"/>
  <c r="AC30" i="2"/>
  <c r="M33" i="2"/>
  <c r="P33" i="2"/>
  <c r="AN34" i="2" l="1"/>
  <c r="AB32" i="2"/>
  <c r="AC31" i="2"/>
  <c r="X33" i="2"/>
  <c r="AA33" i="2"/>
  <c r="E33" i="2" s="1"/>
  <c r="Q33" i="2"/>
  <c r="R32" i="2"/>
  <c r="M34" i="2"/>
  <c r="P34" i="2"/>
  <c r="F32" i="2"/>
  <c r="G31" i="2"/>
  <c r="AL35" i="2"/>
  <c r="AM35" i="2" s="1"/>
  <c r="AI35" i="2"/>
  <c r="AN35" i="2" l="1"/>
  <c r="AL36" i="2"/>
  <c r="AM36" i="2" s="1"/>
  <c r="AI36" i="2"/>
  <c r="Q34" i="2"/>
  <c r="R33" i="2"/>
  <c r="G32" i="2"/>
  <c r="F33" i="2"/>
  <c r="AC32" i="2"/>
  <c r="AB33" i="2"/>
  <c r="P35" i="2"/>
  <c r="M35" i="2"/>
  <c r="X34" i="2"/>
  <c r="AA34" i="2"/>
  <c r="E34" i="2" s="1"/>
  <c r="AN36" i="2" l="1"/>
  <c r="AI37" i="2"/>
  <c r="AL37" i="2"/>
  <c r="AM37" i="2" s="1"/>
  <c r="X35" i="2"/>
  <c r="AA35" i="2"/>
  <c r="E35" i="2" s="1"/>
  <c r="AC33" i="2"/>
  <c r="AB34" i="2"/>
  <c r="P36" i="2"/>
  <c r="M36" i="2"/>
  <c r="G33" i="2"/>
  <c r="F34" i="2"/>
  <c r="Q35" i="2"/>
  <c r="R34" i="2"/>
  <c r="AN37" i="2" l="1"/>
  <c r="Q36" i="2"/>
  <c r="R35" i="2"/>
  <c r="AA36" i="2"/>
  <c r="E36" i="2" s="1"/>
  <c r="X36" i="2"/>
  <c r="AI38" i="2"/>
  <c r="AL38" i="2"/>
  <c r="AM38" i="2" s="1"/>
  <c r="M37" i="2"/>
  <c r="P37" i="2"/>
  <c r="F35" i="2"/>
  <c r="G34" i="2"/>
  <c r="AB35" i="2"/>
  <c r="AC34" i="2"/>
  <c r="AN38" i="2" l="1"/>
  <c r="F36" i="2"/>
  <c r="G35" i="2"/>
  <c r="Q37" i="2"/>
  <c r="R36" i="2"/>
  <c r="AB36" i="2"/>
  <c r="AC35" i="2"/>
  <c r="M38" i="2"/>
  <c r="P38" i="2"/>
  <c r="AL39" i="2"/>
  <c r="AM39" i="2" s="1"/>
  <c r="AI39" i="2"/>
  <c r="X37" i="2"/>
  <c r="AA37" i="2"/>
  <c r="E37" i="2" s="1"/>
  <c r="AN39" i="2" l="1"/>
  <c r="AC36" i="2"/>
  <c r="AB37" i="2"/>
  <c r="G36" i="2"/>
  <c r="F37" i="2"/>
  <c r="X38" i="2"/>
  <c r="AA38" i="2"/>
  <c r="E38" i="2" s="1"/>
  <c r="P39" i="2"/>
  <c r="M39" i="2"/>
  <c r="Q38" i="2"/>
  <c r="R37" i="2"/>
  <c r="AL40" i="2"/>
  <c r="AM40" i="2" s="1"/>
  <c r="AI40" i="2"/>
  <c r="AN40" i="2" l="1"/>
  <c r="X39" i="2"/>
  <c r="AA39" i="2"/>
  <c r="E39" i="2" s="1"/>
  <c r="P40" i="2"/>
  <c r="M40" i="2"/>
  <c r="Q39" i="2"/>
  <c r="R38" i="2"/>
  <c r="AC37" i="2"/>
  <c r="AB38" i="2"/>
  <c r="AI41" i="2"/>
  <c r="AL41" i="2"/>
  <c r="AM41" i="2" s="1"/>
  <c r="G37" i="2"/>
  <c r="F38" i="2"/>
  <c r="AN41" i="2" l="1"/>
  <c r="AI42" i="2"/>
  <c r="AL42" i="2"/>
  <c r="AM42" i="2" s="1"/>
  <c r="Q40" i="2"/>
  <c r="R39" i="2"/>
  <c r="F39" i="2"/>
  <c r="G38" i="2"/>
  <c r="AB39" i="2"/>
  <c r="AC38" i="2"/>
  <c r="M41" i="2"/>
  <c r="P41" i="2"/>
  <c r="AA40" i="2"/>
  <c r="X40" i="2"/>
  <c r="E40" i="2"/>
  <c r="AN42" i="2" l="1"/>
  <c r="E41" i="2"/>
  <c r="M42" i="2"/>
  <c r="P42" i="2"/>
  <c r="AL43" i="2"/>
  <c r="AM43" i="2" s="1"/>
  <c r="AI43" i="2"/>
  <c r="X41" i="2"/>
  <c r="AA41" i="2"/>
  <c r="F40" i="2"/>
  <c r="G39" i="2"/>
  <c r="AB40" i="2"/>
  <c r="AC39" i="2"/>
  <c r="Q41" i="2"/>
  <c r="R40" i="2"/>
  <c r="AN43" i="2" l="1"/>
  <c r="X42" i="2"/>
  <c r="AA42" i="2"/>
  <c r="E42" i="2" s="1"/>
  <c r="Q42" i="2"/>
  <c r="R41" i="2"/>
  <c r="G40" i="2"/>
  <c r="F41" i="2"/>
  <c r="AC40" i="2"/>
  <c r="AB41" i="2"/>
  <c r="P43" i="2"/>
  <c r="M43" i="2"/>
  <c r="AL44" i="2"/>
  <c r="AM44" i="2" s="1"/>
  <c r="AI44" i="2"/>
  <c r="C7" i="3" s="1"/>
  <c r="D7" i="3" l="1"/>
  <c r="E7" i="3" s="1"/>
  <c r="AN44" i="2"/>
  <c r="P44" i="2"/>
  <c r="M44" i="2"/>
  <c r="C5" i="3" s="1"/>
  <c r="G41" i="2"/>
  <c r="F42" i="2"/>
  <c r="AC41" i="2"/>
  <c r="AB42" i="2"/>
  <c r="E43" i="2"/>
  <c r="X43" i="2"/>
  <c r="AA43" i="2"/>
  <c r="Q43" i="2"/>
  <c r="R42" i="2"/>
  <c r="H7" i="3" l="1"/>
  <c r="AA44" i="2"/>
  <c r="E44" i="2" s="1"/>
  <c r="X44" i="2"/>
  <c r="C6" i="3" s="1"/>
  <c r="C9" i="3" s="1"/>
  <c r="F43" i="2"/>
  <c r="G42" i="2"/>
  <c r="Q44" i="2"/>
  <c r="R43" i="2"/>
  <c r="AB43" i="2"/>
  <c r="AC42" i="2"/>
  <c r="AB44" i="2" l="1"/>
  <c r="AC43" i="2"/>
  <c r="F44" i="2"/>
  <c r="G44" i="2" s="1"/>
  <c r="G43" i="2"/>
  <c r="D5" i="3"/>
  <c r="R44" i="2"/>
  <c r="E5" i="3" l="1"/>
  <c r="D6" i="3"/>
  <c r="E6" i="3" s="1"/>
  <c r="AC44" i="2"/>
  <c r="H6" i="3" l="1"/>
  <c r="E9" i="3"/>
  <c r="H5" i="3"/>
  <c r="D9" i="3"/>
</calcChain>
</file>

<file path=xl/comments1.xml><?xml version="1.0" encoding="utf-8"?>
<comments xmlns="http://schemas.openxmlformats.org/spreadsheetml/2006/main">
  <authors>
    <author>Nagy, Judith</author>
  </authors>
  <commentList>
    <comment ref="G45" authorId="0">
      <text>
        <r>
          <rPr>
            <b/>
            <sz val="9"/>
            <color indexed="81"/>
            <rFont val="Tahoma"/>
            <family val="2"/>
          </rPr>
          <t>Nagy, Judith:</t>
        </r>
        <r>
          <rPr>
            <sz val="9"/>
            <color indexed="81"/>
            <rFont val="Tahoma"/>
            <family val="2"/>
          </rPr>
          <t xml:space="preserve">
Summer Peak Savings:  May - Sept
</t>
        </r>
      </text>
    </comment>
  </commentList>
</comments>
</file>

<file path=xl/sharedStrings.xml><?xml version="1.0" encoding="utf-8"?>
<sst xmlns="http://schemas.openxmlformats.org/spreadsheetml/2006/main" count="271" uniqueCount="103">
  <si>
    <t>London Hydro - LRAMVA Calculations for Year 2012</t>
  </si>
  <si>
    <t>Initiative</t>
  </si>
  <si>
    <t>Net Savings - YEAR 2012 Programs</t>
  </si>
  <si>
    <t>LRAMVA Quantities</t>
  </si>
  <si>
    <t>Variable Distribution Rates</t>
  </si>
  <si>
    <t>LRAMVA      YEAR 2012</t>
  </si>
  <si>
    <t>Monthly Savings - 2012</t>
  </si>
  <si>
    <t>Incremental Peak Demand Savings (kW)</t>
  </si>
  <si>
    <t>Incremental Energy Savings (kWh)</t>
  </si>
  <si>
    <t>Months</t>
  </si>
  <si>
    <t>Billing Deteminants</t>
  </si>
  <si>
    <t>Level of CDM Activities Approved and Included in Load Forecast*</t>
  </si>
  <si>
    <t>Actual Results     (OPA Report)</t>
  </si>
  <si>
    <t>LRAM Variance (kWh or kW)</t>
  </si>
  <si>
    <r>
      <t xml:space="preserve">2011            </t>
    </r>
    <r>
      <rPr>
        <sz val="9"/>
        <rFont val="Calibri"/>
        <family val="2"/>
        <scheme val="minor"/>
      </rPr>
      <t>(effective           May 1, 2011)</t>
    </r>
  </si>
  <si>
    <r>
      <t xml:space="preserve">2012     </t>
    </r>
    <r>
      <rPr>
        <sz val="9"/>
        <rFont val="Calibri"/>
        <family val="2"/>
        <scheme val="minor"/>
      </rPr>
      <t>(effective         May 1, 2012)</t>
    </r>
  </si>
  <si>
    <t xml:space="preserve"> Amount                  ($)</t>
  </si>
  <si>
    <t>Residential     (kWh)</t>
  </si>
  <si>
    <t>GS&lt;50 kW     (kWh)</t>
  </si>
  <si>
    <t>GS&gt;50 kW      (kW)</t>
  </si>
  <si>
    <t>Consumer Program</t>
  </si>
  <si>
    <t>Jan</t>
  </si>
  <si>
    <t>Appliance Retirement</t>
  </si>
  <si>
    <t>Jan-Dec</t>
  </si>
  <si>
    <t>kWh</t>
  </si>
  <si>
    <t>Feb</t>
  </si>
  <si>
    <t>Appliance Exchange</t>
  </si>
  <si>
    <t>Mar</t>
  </si>
  <si>
    <t>HVAC Incentives</t>
  </si>
  <si>
    <t>Apr</t>
  </si>
  <si>
    <t>Conservation Instant Coupon Booklet</t>
  </si>
  <si>
    <t>May</t>
  </si>
  <si>
    <t>Bi-Annual Retailer Event</t>
  </si>
  <si>
    <t>Jun</t>
  </si>
  <si>
    <t>Retailer Co-op</t>
  </si>
  <si>
    <t>Jul</t>
  </si>
  <si>
    <t>Residential Demand Response (switch /pstat)</t>
  </si>
  <si>
    <t>Aug</t>
  </si>
  <si>
    <t>Residential Demand Response (IHD)</t>
  </si>
  <si>
    <t>Sep</t>
  </si>
  <si>
    <t>Residential New Construction</t>
  </si>
  <si>
    <t>Oct</t>
  </si>
  <si>
    <t>Home Assistance Program</t>
  </si>
  <si>
    <t>Nov</t>
  </si>
  <si>
    <t>Adjustment to Previous Year's Verified Results:</t>
  </si>
  <si>
    <t>Dec</t>
  </si>
  <si>
    <t>Residential Total</t>
  </si>
  <si>
    <t>Business Program</t>
  </si>
  <si>
    <t>Retrofit</t>
  </si>
  <si>
    <t>Direct Install Lighting</t>
  </si>
  <si>
    <t xml:space="preserve">New Construction </t>
  </si>
  <si>
    <t>Retrofit - Efficiency: Equipment Replacement Incentive (part of the C&amp;I program schedule)</t>
  </si>
  <si>
    <t xml:space="preserve">Demand Response 3 </t>
  </si>
  <si>
    <t>May-Sep</t>
  </si>
  <si>
    <t>Pre-2011 Programs completed in 2011:</t>
  </si>
  <si>
    <t>Electricity Retrofit Incentive Program</t>
  </si>
  <si>
    <t>High Performance New Construction</t>
  </si>
  <si>
    <t>Energy Audit</t>
  </si>
  <si>
    <t>General Services Less than 50 kW Total</t>
  </si>
  <si>
    <t>Industrial Program</t>
  </si>
  <si>
    <t>kW</t>
  </si>
  <si>
    <t>Energy Manager</t>
  </si>
  <si>
    <t>Demand Response 3</t>
  </si>
  <si>
    <t>General Services 50 kW to 4,999 kW Total</t>
  </si>
  <si>
    <t>GRAND TOTAL</t>
  </si>
  <si>
    <t>Assumes demand response resources have a persistence of 1 year</t>
  </si>
  <si>
    <t>*No CDM activity is incorporated into load forecast prior Year 2013</t>
  </si>
  <si>
    <t>Allocation of programs:</t>
  </si>
  <si>
    <t>New Construction</t>
  </si>
  <si>
    <t xml:space="preserve">  to General Services Less than 50 kW (business programs)</t>
  </si>
  <si>
    <t xml:space="preserve">  to General Services 50 kW to 4,999 kW (Industrial programs)</t>
  </si>
  <si>
    <t xml:space="preserve">LONDON HYDRO - 1568 LRAM Variance Account </t>
  </si>
  <si>
    <t>Sub-account Residential</t>
  </si>
  <si>
    <t>Sub-account General Services Less than 50 kW</t>
  </si>
  <si>
    <t>Sub-account General Services 50 kW to 4,999 kW</t>
  </si>
  <si>
    <t>Month /Year</t>
  </si>
  <si>
    <t>All Classes - Amount</t>
  </si>
  <si>
    <t>All Classes - Principal Balance</t>
  </si>
  <si>
    <t>Interest Rate*</t>
  </si>
  <si>
    <t>Carrying Charges**</t>
  </si>
  <si>
    <t>Year-to-Date Carrying Charges</t>
  </si>
  <si>
    <t>Account       Balance</t>
  </si>
  <si>
    <t>Savings Month</t>
  </si>
  <si>
    <t>Billing Determinants</t>
  </si>
  <si>
    <t>Effective Variable Rates</t>
  </si>
  <si>
    <t>Amount</t>
  </si>
  <si>
    <t>Principal Balance</t>
  </si>
  <si>
    <t>Days</t>
  </si>
  <si>
    <t>Account Balance</t>
  </si>
  <si>
    <t>*Board Prescribed Interest Rate</t>
  </si>
  <si>
    <t>**Carrying charges on opening principal balances</t>
  </si>
  <si>
    <t>2012 LRAMVA Rate Riders</t>
  </si>
  <si>
    <t>effective May 1, 2014</t>
  </si>
  <si>
    <t>Customer Class</t>
  </si>
  <si>
    <t>Savings</t>
  </si>
  <si>
    <t>Carrying Charges</t>
  </si>
  <si>
    <t>Total LRAMVA</t>
  </si>
  <si>
    <t>Unit</t>
  </si>
  <si>
    <t>Rate          Rider</t>
  </si>
  <si>
    <t xml:space="preserve">Residential </t>
  </si>
  <si>
    <t xml:space="preserve">GS &lt; 50 kW  </t>
  </si>
  <si>
    <t xml:space="preserve">GS 50 to 4,999 kW  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</si>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</sst>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;[Red]\(0.0\)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000_);_(&quot;$&quot;* \(#,##0.00000\);_(&quot;$&quot;* &quot;-&quot;??_);_(@_)"/>
    <numFmt numFmtId="168" formatCode="0.0%"/>
    <numFmt numFmtId="169" formatCode="mmmm\ yyyy"/>
    <numFmt numFmtId="170" formatCode="#,##0\ &quot;MWh&quot;"/>
    <numFmt numFmtId="171" formatCode="#,##0\ &quot;MW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9"/>
      <color theme="1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9" borderId="1" applyNumberFormat="0" applyProtection="0">
      <alignment horizontal="left" vertical="center"/>
    </xf>
    <xf numFmtId="0" fontId="26" fillId="9" borderId="1" applyNumberFormat="0" applyProtection="0">
      <alignment horizontal="left" vertical="center"/>
    </xf>
  </cellStyleXfs>
  <cellXfs count="30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2" borderId="0" xfId="0" applyFont="1" applyFill="1"/>
    <xf numFmtId="0" fontId="0" fillId="2" borderId="0" xfId="0" applyFont="1" applyFill="1" applyAlignment="1">
      <alignment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/>
    <xf numFmtId="164" fontId="2" fillId="4" borderId="8" xfId="0" applyNumberFormat="1" applyFont="1" applyFill="1" applyBorder="1" applyAlignment="1"/>
    <xf numFmtId="0" fontId="2" fillId="4" borderId="8" xfId="0" applyFont="1" applyFill="1" applyBorder="1" applyAlignment="1"/>
    <xf numFmtId="0" fontId="2" fillId="4" borderId="9" xfId="0" applyFont="1" applyFill="1" applyBorder="1" applyAlignment="1"/>
    <xf numFmtId="0" fontId="0" fillId="0" borderId="0" xfId="0" applyFont="1" applyAlignment="1">
      <alignment vertical="center"/>
    </xf>
    <xf numFmtId="164" fontId="5" fillId="3" borderId="10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14" xfId="0" applyNumberFormat="1" applyFont="1" applyFill="1" applyBorder="1" applyAlignment="1">
      <alignment horizontal="center" vertical="center" wrapText="1"/>
    </xf>
    <xf numFmtId="0" fontId="5" fillId="3" borderId="15" xfId="0" applyNumberFormat="1" applyFont="1" applyFill="1" applyBorder="1" applyAlignment="1">
      <alignment horizontal="center" vertical="center" wrapText="1"/>
    </xf>
    <xf numFmtId="0" fontId="5" fillId="3" borderId="16" xfId="0" applyNumberFormat="1" applyFont="1" applyFill="1" applyBorder="1" applyAlignment="1">
      <alignment horizontal="center" vertical="center" wrapText="1"/>
    </xf>
    <xf numFmtId="164" fontId="2" fillId="4" borderId="17" xfId="0" applyNumberFormat="1" applyFont="1" applyFill="1" applyBorder="1"/>
    <xf numFmtId="164" fontId="2" fillId="4" borderId="18" xfId="0" applyNumberFormat="1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horizontal="center" wrapText="1"/>
    </xf>
    <xf numFmtId="0" fontId="7" fillId="5" borderId="20" xfId="0" applyNumberFormat="1" applyFont="1" applyFill="1" applyBorder="1" applyAlignment="1">
      <alignment vertical="center"/>
    </xf>
    <xf numFmtId="164" fontId="7" fillId="5" borderId="21" xfId="0" applyNumberFormat="1" applyFont="1" applyFill="1" applyBorder="1" applyAlignment="1">
      <alignment horizontal="center" vertical="center"/>
    </xf>
    <xf numFmtId="164" fontId="7" fillId="5" borderId="22" xfId="0" applyNumberFormat="1" applyFont="1" applyFill="1" applyBorder="1" applyAlignment="1">
      <alignment horizontal="center" vertical="center"/>
    </xf>
    <xf numFmtId="0" fontId="7" fillId="5" borderId="23" xfId="0" applyNumberFormat="1" applyFont="1" applyFill="1" applyBorder="1" applyAlignment="1">
      <alignment vertical="center"/>
    </xf>
    <xf numFmtId="0" fontId="7" fillId="5" borderId="24" xfId="0" applyNumberFormat="1" applyFont="1" applyFill="1" applyBorder="1" applyAlignment="1">
      <alignment vertical="center"/>
    </xf>
    <xf numFmtId="0" fontId="7" fillId="5" borderId="25" xfId="0" applyNumberFormat="1" applyFont="1" applyFill="1" applyBorder="1" applyAlignment="1">
      <alignment vertical="center"/>
    </xf>
    <xf numFmtId="0" fontId="7" fillId="5" borderId="26" xfId="0" applyNumberFormat="1" applyFont="1" applyFill="1" applyBorder="1" applyAlignment="1">
      <alignment vertical="center"/>
    </xf>
    <xf numFmtId="0" fontId="0" fillId="0" borderId="27" xfId="0" applyBorder="1" applyAlignment="1"/>
    <xf numFmtId="165" fontId="0" fillId="0" borderId="0" xfId="1" applyNumberFormat="1" applyFont="1" applyBorder="1" applyAlignment="1"/>
    <xf numFmtId="165" fontId="0" fillId="0" borderId="28" xfId="1" applyNumberFormat="1" applyFont="1" applyBorder="1" applyAlignment="1"/>
    <xf numFmtId="0" fontId="3" fillId="6" borderId="29" xfId="0" applyFont="1" applyFill="1" applyBorder="1" applyAlignment="1">
      <alignment vertical="center"/>
    </xf>
    <xf numFmtId="38" fontId="8" fillId="2" borderId="30" xfId="0" applyNumberFormat="1" applyFont="1" applyFill="1" applyBorder="1" applyAlignment="1">
      <alignment horizontal="center" vertical="top"/>
    </xf>
    <xf numFmtId="38" fontId="8" fillId="2" borderId="31" xfId="0" applyNumberFormat="1" applyFont="1" applyFill="1" applyBorder="1" applyAlignment="1">
      <alignment horizontal="center" vertical="top"/>
    </xf>
    <xf numFmtId="0" fontId="3" fillId="6" borderId="32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165" fontId="3" fillId="6" borderId="35" xfId="1" applyNumberFormat="1" applyFont="1" applyFill="1" applyBorder="1" applyAlignment="1">
      <alignment horizontal="center" vertical="center"/>
    </xf>
    <xf numFmtId="165" fontId="3" fillId="6" borderId="33" xfId="1" applyNumberFormat="1" applyFont="1" applyFill="1" applyBorder="1" applyAlignment="1">
      <alignment horizontal="center" vertical="center"/>
    </xf>
    <xf numFmtId="165" fontId="3" fillId="6" borderId="34" xfId="1" applyNumberFormat="1" applyFont="1" applyFill="1" applyBorder="1" applyAlignment="1">
      <alignment horizontal="center" vertical="center"/>
    </xf>
    <xf numFmtId="166" fontId="3" fillId="6" borderId="36" xfId="2" applyNumberFormat="1" applyFont="1" applyFill="1" applyBorder="1" applyAlignment="1">
      <alignment horizontal="center" vertical="center"/>
    </xf>
    <xf numFmtId="164" fontId="0" fillId="0" borderId="27" xfId="0" applyNumberFormat="1" applyBorder="1"/>
    <xf numFmtId="0" fontId="3" fillId="6" borderId="37" xfId="0" applyFont="1" applyFill="1" applyBorder="1" applyAlignment="1">
      <alignment vertical="center"/>
    </xf>
    <xf numFmtId="38" fontId="8" fillId="2" borderId="38" xfId="0" applyNumberFormat="1" applyFont="1" applyFill="1" applyBorder="1" applyAlignment="1">
      <alignment horizontal="center" vertical="top"/>
    </xf>
    <xf numFmtId="38" fontId="8" fillId="2" borderId="39" xfId="0" applyNumberFormat="1" applyFont="1" applyFill="1" applyBorder="1" applyAlignment="1">
      <alignment horizontal="center" vertical="top"/>
    </xf>
    <xf numFmtId="0" fontId="3" fillId="6" borderId="32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165" fontId="3" fillId="6" borderId="41" xfId="1" applyNumberFormat="1" applyFont="1" applyFill="1" applyBorder="1" applyAlignment="1">
      <alignment horizontal="center" vertical="center"/>
    </xf>
    <xf numFmtId="165" fontId="3" fillId="6" borderId="32" xfId="1" applyNumberFormat="1" applyFont="1" applyFill="1" applyBorder="1" applyAlignment="1">
      <alignment horizontal="center" vertical="center"/>
    </xf>
    <xf numFmtId="165" fontId="3" fillId="6" borderId="40" xfId="1" applyNumberFormat="1" applyFont="1" applyFill="1" applyBorder="1" applyAlignment="1">
      <alignment horizontal="center" vertical="center"/>
    </xf>
    <xf numFmtId="166" fontId="3" fillId="6" borderId="42" xfId="2" applyNumberFormat="1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vertical="center"/>
    </xf>
    <xf numFmtId="38" fontId="8" fillId="7" borderId="38" xfId="0" applyNumberFormat="1" applyFont="1" applyFill="1" applyBorder="1" applyAlignment="1">
      <alignment horizontal="center" vertical="top"/>
    </xf>
    <xf numFmtId="38" fontId="8" fillId="7" borderId="39" xfId="0" applyNumberFormat="1" applyFont="1" applyFill="1" applyBorder="1" applyAlignment="1">
      <alignment horizontal="center" vertical="top"/>
    </xf>
    <xf numFmtId="0" fontId="3" fillId="7" borderId="32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165" fontId="3" fillId="7" borderId="41" xfId="1" applyNumberFormat="1" applyFont="1" applyFill="1" applyBorder="1" applyAlignment="1">
      <alignment horizontal="center" vertical="center"/>
    </xf>
    <xf numFmtId="165" fontId="3" fillId="7" borderId="32" xfId="1" applyNumberFormat="1" applyFont="1" applyFill="1" applyBorder="1" applyAlignment="1">
      <alignment horizontal="center" vertical="center"/>
    </xf>
    <xf numFmtId="165" fontId="3" fillId="7" borderId="40" xfId="1" applyNumberFormat="1" applyFont="1" applyFill="1" applyBorder="1" applyAlignment="1">
      <alignment horizontal="center" vertical="center"/>
    </xf>
    <xf numFmtId="166" fontId="3" fillId="7" borderId="42" xfId="2" applyNumberFormat="1" applyFont="1" applyFill="1" applyBorder="1" applyAlignment="1">
      <alignment horizontal="center" vertical="center" wrapText="1"/>
    </xf>
    <xf numFmtId="164" fontId="3" fillId="0" borderId="27" xfId="0" applyNumberFormat="1" applyFont="1" applyBorder="1"/>
    <xf numFmtId="38" fontId="8" fillId="0" borderId="39" xfId="0" applyNumberFormat="1" applyFont="1" applyFill="1" applyBorder="1" applyAlignment="1">
      <alignment horizontal="center" vertical="top"/>
    </xf>
    <xf numFmtId="0" fontId="9" fillId="6" borderId="37" xfId="0" applyFont="1" applyFill="1" applyBorder="1" applyAlignment="1">
      <alignment vertical="center"/>
    </xf>
    <xf numFmtId="164" fontId="3" fillId="0" borderId="17" xfId="0" applyNumberFormat="1" applyFont="1" applyBorder="1"/>
    <xf numFmtId="165" fontId="0" fillId="0" borderId="18" xfId="1" applyNumberFormat="1" applyFont="1" applyBorder="1" applyAlignment="1"/>
    <xf numFmtId="165" fontId="0" fillId="0" borderId="19" xfId="1" applyNumberFormat="1" applyFont="1" applyBorder="1" applyAlignment="1"/>
    <xf numFmtId="38" fontId="8" fillId="2" borderId="43" xfId="0" applyNumberFormat="1" applyFont="1" applyFill="1" applyBorder="1" applyAlignment="1">
      <alignment horizontal="center" vertical="top"/>
    </xf>
    <xf numFmtId="0" fontId="3" fillId="6" borderId="44" xfId="0" applyFont="1" applyFill="1" applyBorder="1" applyAlignment="1">
      <alignment vertical="center"/>
    </xf>
    <xf numFmtId="38" fontId="8" fillId="2" borderId="45" xfId="0" applyNumberFormat="1" applyFont="1" applyFill="1" applyBorder="1" applyAlignment="1">
      <alignment horizontal="center" vertical="top"/>
    </xf>
    <xf numFmtId="38" fontId="8" fillId="2" borderId="46" xfId="0" applyNumberFormat="1" applyFont="1" applyFill="1" applyBorder="1" applyAlignment="1">
      <alignment horizontal="center" vertical="top"/>
    </xf>
    <xf numFmtId="0" fontId="3" fillId="6" borderId="47" xfId="0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center" vertical="center"/>
    </xf>
    <xf numFmtId="165" fontId="3" fillId="6" borderId="49" xfId="1" applyNumberFormat="1" applyFont="1" applyFill="1" applyBorder="1" applyAlignment="1">
      <alignment horizontal="center" vertical="center"/>
    </xf>
    <xf numFmtId="165" fontId="3" fillId="6" borderId="47" xfId="1" applyNumberFormat="1" applyFont="1" applyFill="1" applyBorder="1" applyAlignment="1">
      <alignment horizontal="center" vertical="center"/>
    </xf>
    <xf numFmtId="165" fontId="3" fillId="6" borderId="48" xfId="1" applyNumberFormat="1" applyFont="1" applyFill="1" applyBorder="1" applyAlignment="1">
      <alignment horizontal="center" vertical="center"/>
    </xf>
    <xf numFmtId="166" fontId="3" fillId="6" borderId="50" xfId="2" applyNumberFormat="1" applyFont="1" applyFill="1" applyBorder="1" applyAlignment="1">
      <alignment horizontal="center" vertical="center"/>
    </xf>
    <xf numFmtId="44" fontId="0" fillId="2" borderId="0" xfId="0" applyNumberFormat="1" applyFill="1"/>
    <xf numFmtId="0" fontId="10" fillId="4" borderId="2" xfId="0" applyFont="1" applyFill="1" applyBorder="1" applyAlignment="1">
      <alignment vertical="center"/>
    </xf>
    <xf numFmtId="38" fontId="7" fillId="4" borderId="51" xfId="0" applyNumberFormat="1" applyFont="1" applyFill="1" applyBorder="1" applyAlignment="1">
      <alignment horizontal="center" vertical="top"/>
    </xf>
    <xf numFmtId="38" fontId="7" fillId="4" borderId="52" xfId="0" applyNumberFormat="1" applyFont="1" applyFill="1" applyBorder="1" applyAlignment="1">
      <alignment horizontal="center" vertical="top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165" fontId="10" fillId="4" borderId="53" xfId="1" applyNumberFormat="1" applyFont="1" applyFill="1" applyBorder="1" applyAlignment="1">
      <alignment horizontal="center" vertical="center"/>
    </xf>
    <xf numFmtId="165" fontId="10" fillId="4" borderId="1" xfId="1" applyNumberFormat="1" applyFont="1" applyFill="1" applyBorder="1" applyAlignment="1">
      <alignment horizontal="center" vertical="center"/>
    </xf>
    <xf numFmtId="165" fontId="10" fillId="4" borderId="5" xfId="1" applyNumberFormat="1" applyFont="1" applyFill="1" applyBorder="1" applyAlignment="1">
      <alignment horizontal="center" vertical="center"/>
    </xf>
    <xf numFmtId="167" fontId="10" fillId="4" borderId="1" xfId="2" applyNumberFormat="1" applyFont="1" applyFill="1" applyBorder="1" applyAlignment="1">
      <alignment horizontal="center" vertical="center"/>
    </xf>
    <xf numFmtId="166" fontId="10" fillId="4" borderId="6" xfId="2" applyNumberFormat="1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vertical="center"/>
    </xf>
    <xf numFmtId="38" fontId="8" fillId="2" borderId="21" xfId="0" applyNumberFormat="1" applyFont="1" applyFill="1" applyBorder="1" applyAlignment="1">
      <alignment horizontal="center" vertical="top"/>
    </xf>
    <xf numFmtId="38" fontId="8" fillId="2" borderId="22" xfId="0" applyNumberFormat="1" applyFont="1" applyFill="1" applyBorder="1" applyAlignment="1">
      <alignment horizontal="center" vertical="top"/>
    </xf>
    <xf numFmtId="0" fontId="3" fillId="6" borderId="23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7" fillId="5" borderId="2" xfId="0" applyNumberFormat="1" applyFont="1" applyFill="1" applyBorder="1" applyAlignment="1">
      <alignment vertical="center"/>
    </xf>
    <xf numFmtId="38" fontId="7" fillId="5" borderId="4" xfId="0" applyNumberFormat="1" applyFont="1" applyFill="1" applyBorder="1" applyAlignment="1">
      <alignment horizontal="center" vertical="center"/>
    </xf>
    <xf numFmtId="38" fontId="7" fillId="5" borderId="3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vertical="center"/>
    </xf>
    <xf numFmtId="0" fontId="7" fillId="5" borderId="5" xfId="0" applyNumberFormat="1" applyFont="1" applyFill="1" applyBorder="1" applyAlignment="1">
      <alignment vertical="center"/>
    </xf>
    <xf numFmtId="0" fontId="7" fillId="5" borderId="53" xfId="0" applyNumberFormat="1" applyFont="1" applyFill="1" applyBorder="1" applyAlignment="1">
      <alignment vertical="center"/>
    </xf>
    <xf numFmtId="0" fontId="7" fillId="5" borderId="6" xfId="0" applyNumberFormat="1" applyFont="1" applyFill="1" applyBorder="1" applyAlignment="1">
      <alignment vertical="center"/>
    </xf>
    <xf numFmtId="0" fontId="3" fillId="6" borderId="29" xfId="0" applyFont="1" applyFill="1" applyBorder="1" applyAlignment="1">
      <alignment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165" fontId="3" fillId="6" borderId="35" xfId="1" applyNumberFormat="1" applyFont="1" applyFill="1" applyBorder="1" applyAlignment="1">
      <alignment vertical="center" wrapText="1"/>
    </xf>
    <xf numFmtId="165" fontId="3" fillId="6" borderId="33" xfId="1" applyNumberFormat="1" applyFont="1" applyFill="1" applyBorder="1" applyAlignment="1">
      <alignment vertical="center" wrapText="1"/>
    </xf>
    <xf numFmtId="165" fontId="3" fillId="6" borderId="34" xfId="1" applyNumberFormat="1" applyFont="1" applyFill="1" applyBorder="1" applyAlignment="1">
      <alignment vertical="center" wrapText="1"/>
    </xf>
    <xf numFmtId="166" fontId="3" fillId="6" borderId="36" xfId="2" applyNumberFormat="1" applyFont="1" applyFill="1" applyBorder="1" applyAlignment="1">
      <alignment vertical="center" wrapText="1"/>
    </xf>
    <xf numFmtId="44" fontId="0" fillId="0" borderId="0" xfId="2" applyFont="1"/>
    <xf numFmtId="0" fontId="3" fillId="6" borderId="37" xfId="0" applyFont="1" applyFill="1" applyBorder="1" applyAlignment="1">
      <alignment vertical="center" wrapText="1"/>
    </xf>
    <xf numFmtId="0" fontId="3" fillId="6" borderId="40" xfId="0" applyFont="1" applyFill="1" applyBorder="1" applyAlignment="1">
      <alignment horizontal="center" vertical="center" wrapText="1"/>
    </xf>
    <xf numFmtId="165" fontId="3" fillId="6" borderId="41" xfId="1" applyNumberFormat="1" applyFont="1" applyFill="1" applyBorder="1" applyAlignment="1">
      <alignment vertical="center" wrapText="1"/>
    </xf>
    <xf numFmtId="165" fontId="3" fillId="6" borderId="32" xfId="1" applyNumberFormat="1" applyFont="1" applyFill="1" applyBorder="1" applyAlignment="1">
      <alignment vertical="center" wrapText="1"/>
    </xf>
    <xf numFmtId="165" fontId="3" fillId="6" borderId="40" xfId="1" applyNumberFormat="1" applyFont="1" applyFill="1" applyBorder="1" applyAlignment="1">
      <alignment vertical="center" wrapText="1"/>
    </xf>
    <xf numFmtId="166" fontId="3" fillId="6" borderId="42" xfId="2" applyNumberFormat="1" applyFont="1" applyFill="1" applyBorder="1" applyAlignment="1">
      <alignment vertical="center" wrapText="1"/>
    </xf>
    <xf numFmtId="165" fontId="3" fillId="7" borderId="41" xfId="1" applyNumberFormat="1" applyFont="1" applyFill="1" applyBorder="1" applyAlignment="1">
      <alignment vertical="center"/>
    </xf>
    <xf numFmtId="165" fontId="3" fillId="7" borderId="32" xfId="1" applyNumberFormat="1" applyFont="1" applyFill="1" applyBorder="1" applyAlignment="1">
      <alignment vertical="center"/>
    </xf>
    <xf numFmtId="165" fontId="3" fillId="7" borderId="40" xfId="1" applyNumberFormat="1" applyFont="1" applyFill="1" applyBorder="1" applyAlignment="1">
      <alignment vertical="center"/>
    </xf>
    <xf numFmtId="165" fontId="3" fillId="6" borderId="41" xfId="1" applyNumberFormat="1" applyFont="1" applyFill="1" applyBorder="1" applyAlignment="1">
      <alignment vertical="center"/>
    </xf>
    <xf numFmtId="165" fontId="3" fillId="6" borderId="32" xfId="1" applyNumberFormat="1" applyFont="1" applyFill="1" applyBorder="1" applyAlignment="1">
      <alignment vertical="center"/>
    </xf>
    <xf numFmtId="165" fontId="3" fillId="6" borderId="40" xfId="1" applyNumberFormat="1" applyFont="1" applyFill="1" applyBorder="1" applyAlignment="1">
      <alignment vertical="center"/>
    </xf>
    <xf numFmtId="166" fontId="3" fillId="6" borderId="42" xfId="2" applyNumberFormat="1" applyFont="1" applyFill="1" applyBorder="1" applyAlignment="1">
      <alignment vertical="center"/>
    </xf>
    <xf numFmtId="0" fontId="3" fillId="6" borderId="47" xfId="0" applyFont="1" applyFill="1" applyBorder="1" applyAlignment="1">
      <alignment vertical="center"/>
    </xf>
    <xf numFmtId="165" fontId="3" fillId="6" borderId="49" xfId="1" applyNumberFormat="1" applyFont="1" applyFill="1" applyBorder="1" applyAlignment="1">
      <alignment vertical="center"/>
    </xf>
    <xf numFmtId="165" fontId="3" fillId="6" borderId="47" xfId="1" applyNumberFormat="1" applyFont="1" applyFill="1" applyBorder="1" applyAlignment="1">
      <alignment vertical="center"/>
    </xf>
    <xf numFmtId="165" fontId="3" fillId="6" borderId="48" xfId="1" applyNumberFormat="1" applyFont="1" applyFill="1" applyBorder="1" applyAlignment="1">
      <alignment vertical="center"/>
    </xf>
    <xf numFmtId="0" fontId="3" fillId="6" borderId="48" xfId="0" applyFont="1" applyFill="1" applyBorder="1" applyAlignment="1">
      <alignment vertical="center"/>
    </xf>
    <xf numFmtId="166" fontId="3" fillId="6" borderId="50" xfId="2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165" fontId="10" fillId="4" borderId="53" xfId="1" applyNumberFormat="1" applyFont="1" applyFill="1" applyBorder="1" applyAlignment="1">
      <alignment vertical="center"/>
    </xf>
    <xf numFmtId="165" fontId="10" fillId="4" borderId="1" xfId="1" applyNumberFormat="1" applyFont="1" applyFill="1" applyBorder="1" applyAlignment="1">
      <alignment vertical="center"/>
    </xf>
    <xf numFmtId="165" fontId="10" fillId="4" borderId="5" xfId="1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 wrapText="1"/>
    </xf>
    <xf numFmtId="0" fontId="3" fillId="6" borderId="23" xfId="0" applyFont="1" applyFill="1" applyBorder="1" applyAlignment="1">
      <alignment vertical="center" wrapText="1"/>
    </xf>
    <xf numFmtId="0" fontId="3" fillId="6" borderId="24" xfId="0" applyFont="1" applyFill="1" applyBorder="1" applyAlignment="1">
      <alignment vertical="center" wrapText="1"/>
    </xf>
    <xf numFmtId="0" fontId="3" fillId="6" borderId="25" xfId="0" applyFont="1" applyFill="1" applyBorder="1" applyAlignment="1">
      <alignment vertical="center" wrapText="1"/>
    </xf>
    <xf numFmtId="0" fontId="3" fillId="6" borderId="26" xfId="0" applyFont="1" applyFill="1" applyBorder="1" applyAlignment="1">
      <alignment vertical="center" wrapText="1"/>
    </xf>
    <xf numFmtId="0" fontId="3" fillId="7" borderId="37" xfId="0" applyFont="1" applyFill="1" applyBorder="1" applyAlignment="1">
      <alignment vertical="center" wrapText="1"/>
    </xf>
    <xf numFmtId="0" fontId="3" fillId="7" borderId="32" xfId="0" applyFont="1" applyFill="1" applyBorder="1" applyAlignment="1">
      <alignment horizontal="center" vertical="center" wrapText="1"/>
    </xf>
    <xf numFmtId="0" fontId="3" fillId="7" borderId="40" xfId="0" applyFont="1" applyFill="1" applyBorder="1" applyAlignment="1">
      <alignment horizontal="center" vertical="center" wrapText="1"/>
    </xf>
    <xf numFmtId="165" fontId="3" fillId="7" borderId="41" xfId="1" applyNumberFormat="1" applyFont="1" applyFill="1" applyBorder="1" applyAlignment="1">
      <alignment horizontal="center" vertical="center" wrapText="1"/>
    </xf>
    <xf numFmtId="165" fontId="3" fillId="7" borderId="32" xfId="1" applyNumberFormat="1" applyFont="1" applyFill="1" applyBorder="1" applyAlignment="1">
      <alignment horizontal="center" vertical="center" wrapText="1"/>
    </xf>
    <xf numFmtId="165" fontId="3" fillId="7" borderId="40" xfId="1" applyNumberFormat="1" applyFont="1" applyFill="1" applyBorder="1" applyAlignment="1">
      <alignment vertical="center" wrapText="1"/>
    </xf>
    <xf numFmtId="0" fontId="3" fillId="6" borderId="32" xfId="0" applyFont="1" applyFill="1" applyBorder="1" applyAlignment="1">
      <alignment vertical="center"/>
    </xf>
    <xf numFmtId="0" fontId="3" fillId="6" borderId="40" xfId="0" applyFont="1" applyFill="1" applyBorder="1" applyAlignment="1">
      <alignment vertical="center"/>
    </xf>
    <xf numFmtId="165" fontId="0" fillId="2" borderId="0" xfId="0" applyNumberFormat="1" applyFill="1"/>
    <xf numFmtId="0" fontId="3" fillId="6" borderId="50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38" fontId="7" fillId="3" borderId="51" xfId="0" applyNumberFormat="1" applyFont="1" applyFill="1" applyBorder="1" applyAlignment="1">
      <alignment horizontal="center" vertical="top"/>
    </xf>
    <xf numFmtId="38" fontId="7" fillId="3" borderId="52" xfId="0" applyNumberFormat="1" applyFont="1" applyFill="1" applyBorder="1" applyAlignment="1">
      <alignment horizontal="center" vertical="top"/>
    </xf>
    <xf numFmtId="0" fontId="10" fillId="3" borderId="1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165" fontId="10" fillId="3" borderId="53" xfId="1" applyNumberFormat="1" applyFont="1" applyFill="1" applyBorder="1" applyAlignment="1">
      <alignment vertical="center"/>
    </xf>
    <xf numFmtId="165" fontId="10" fillId="3" borderId="1" xfId="1" applyNumberFormat="1" applyFont="1" applyFill="1" applyBorder="1" applyAlignment="1">
      <alignment vertical="center"/>
    </xf>
    <xf numFmtId="165" fontId="10" fillId="3" borderId="5" xfId="1" applyNumberFormat="1" applyFont="1" applyFill="1" applyBorder="1" applyAlignment="1">
      <alignment vertical="center"/>
    </xf>
    <xf numFmtId="167" fontId="10" fillId="3" borderId="1" xfId="2" applyNumberFormat="1" applyFont="1" applyFill="1" applyBorder="1" applyAlignment="1">
      <alignment horizontal="center" vertical="center"/>
    </xf>
    <xf numFmtId="166" fontId="10" fillId="3" borderId="6" xfId="2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horizontal="center" vertical="top"/>
    </xf>
    <xf numFmtId="165" fontId="10" fillId="2" borderId="0" xfId="1" applyNumberFormat="1" applyFont="1" applyFill="1" applyBorder="1" applyAlignment="1">
      <alignment vertical="center"/>
    </xf>
    <xf numFmtId="167" fontId="10" fillId="2" borderId="0" xfId="2" applyNumberFormat="1" applyFont="1" applyFill="1" applyBorder="1" applyAlignment="1">
      <alignment horizontal="center" vertical="center"/>
    </xf>
    <xf numFmtId="166" fontId="10" fillId="2" borderId="0" xfId="2" applyNumberFormat="1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vertical="center"/>
    </xf>
    <xf numFmtId="164" fontId="0" fillId="7" borderId="0" xfId="0" applyNumberFormat="1" applyFill="1"/>
    <xf numFmtId="164" fontId="0" fillId="2" borderId="0" xfId="0" applyNumberFormat="1" applyFill="1"/>
    <xf numFmtId="0" fontId="11" fillId="2" borderId="0" xfId="0" applyFont="1" applyFill="1" applyBorder="1" applyAlignment="1">
      <alignment vertical="center"/>
    </xf>
    <xf numFmtId="166" fontId="0" fillId="2" borderId="0" xfId="0" applyNumberFormat="1" applyFill="1"/>
    <xf numFmtId="0" fontId="0" fillId="2" borderId="0" xfId="0" applyFill="1" applyAlignment="1"/>
    <xf numFmtId="0" fontId="12" fillId="2" borderId="0" xfId="0" applyFont="1" applyFill="1" applyBorder="1" applyAlignment="1">
      <alignment vertical="center" wrapText="1"/>
    </xf>
    <xf numFmtId="164" fontId="13" fillId="2" borderId="0" xfId="0" applyNumberFormat="1" applyFont="1" applyFill="1" applyAlignment="1">
      <alignment horizontal="center"/>
    </xf>
    <xf numFmtId="0" fontId="14" fillId="2" borderId="0" xfId="0" applyFont="1" applyFill="1" applyAlignment="1"/>
    <xf numFmtId="168" fontId="0" fillId="2" borderId="0" xfId="3" applyNumberFormat="1" applyFont="1" applyFill="1" applyAlignment="1">
      <alignment horizontal="center"/>
    </xf>
    <xf numFmtId="0" fontId="14" fillId="2" borderId="0" xfId="0" applyFont="1" applyFill="1" applyBorder="1" applyAlignment="1"/>
    <xf numFmtId="168" fontId="0" fillId="2" borderId="54" xfId="3" applyNumberFormat="1" applyFont="1" applyFill="1" applyBorder="1" applyAlignment="1">
      <alignment horizontal="center"/>
    </xf>
    <xf numFmtId="164" fontId="0" fillId="2" borderId="0" xfId="0" applyNumberFormat="1" applyFill="1" applyAlignment="1"/>
    <xf numFmtId="164" fontId="0" fillId="0" borderId="0" xfId="0" applyNumberFormat="1" applyAlignment="1"/>
    <xf numFmtId="0" fontId="3" fillId="0" borderId="0" xfId="0" applyFont="1"/>
    <xf numFmtId="164" fontId="3" fillId="0" borderId="0" xfId="0" applyNumberFormat="1" applyFont="1"/>
    <xf numFmtId="0" fontId="17" fillId="2" borderId="0" xfId="0" applyFont="1" applyFill="1"/>
    <xf numFmtId="0" fontId="18" fillId="2" borderId="0" xfId="0" applyFont="1" applyFill="1"/>
    <xf numFmtId="0" fontId="18" fillId="2" borderId="0" xfId="0" applyFont="1" applyFill="1" applyBorder="1"/>
    <xf numFmtId="0" fontId="19" fillId="2" borderId="0" xfId="0" applyFont="1" applyFill="1"/>
    <xf numFmtId="0" fontId="20" fillId="2" borderId="0" xfId="0" applyFont="1" applyFill="1"/>
    <xf numFmtId="166" fontId="20" fillId="2" borderId="0" xfId="0" applyNumberFormat="1" applyFont="1" applyFill="1"/>
    <xf numFmtId="0" fontId="20" fillId="2" borderId="0" xfId="0" applyFont="1" applyFill="1" applyBorder="1"/>
    <xf numFmtId="0" fontId="21" fillId="2" borderId="0" xfId="0" applyFont="1" applyFill="1"/>
    <xf numFmtId="0" fontId="21" fillId="7" borderId="18" xfId="0" applyFont="1" applyFill="1" applyBorder="1" applyAlignment="1">
      <alignment wrapText="1"/>
    </xf>
    <xf numFmtId="0" fontId="21" fillId="7" borderId="18" xfId="0" applyFont="1" applyFill="1" applyBorder="1" applyAlignment="1">
      <alignment horizontal="center" wrapText="1"/>
    </xf>
    <xf numFmtId="0" fontId="21" fillId="7" borderId="55" xfId="0" applyFont="1" applyFill="1" applyBorder="1" applyAlignment="1">
      <alignment horizontal="center" wrapText="1"/>
    </xf>
    <xf numFmtId="0" fontId="21" fillId="2" borderId="47" xfId="0" applyFont="1" applyFill="1" applyBorder="1" applyAlignment="1">
      <alignment wrapText="1"/>
    </xf>
    <xf numFmtId="0" fontId="21" fillId="7" borderId="56" xfId="0" applyFont="1" applyFill="1" applyBorder="1" applyAlignment="1">
      <alignment horizontal="center" wrapText="1"/>
    </xf>
    <xf numFmtId="0" fontId="21" fillId="2" borderId="57" xfId="0" applyFont="1" applyFill="1" applyBorder="1" applyAlignment="1">
      <alignment wrapText="1"/>
    </xf>
    <xf numFmtId="0" fontId="21" fillId="0" borderId="0" xfId="0" applyFont="1" applyBorder="1" applyAlignment="1">
      <alignment wrapText="1"/>
    </xf>
    <xf numFmtId="0" fontId="21" fillId="0" borderId="0" xfId="0" applyFont="1" applyAlignment="1">
      <alignment wrapText="1"/>
    </xf>
    <xf numFmtId="169" fontId="14" fillId="0" borderId="0" xfId="0" applyNumberFormat="1" applyFont="1" applyAlignment="1">
      <alignment horizontal="left"/>
    </xf>
    <xf numFmtId="166" fontId="14" fillId="0" borderId="0" xfId="0" applyNumberFormat="1" applyFont="1"/>
    <xf numFmtId="166" fontId="14" fillId="0" borderId="58" xfId="0" applyNumberFormat="1" applyFont="1" applyBorder="1"/>
    <xf numFmtId="10" fontId="14" fillId="0" borderId="0" xfId="0" applyNumberFormat="1" applyFont="1"/>
    <xf numFmtId="44" fontId="14" fillId="0" borderId="0" xfId="0" applyNumberFormat="1" applyFont="1"/>
    <xf numFmtId="44" fontId="14" fillId="0" borderId="58" xfId="0" applyNumberFormat="1" applyFont="1" applyBorder="1"/>
    <xf numFmtId="44" fontId="22" fillId="0" borderId="0" xfId="0" applyNumberFormat="1" applyFont="1"/>
    <xf numFmtId="0" fontId="14" fillId="2" borderId="47" xfId="0" applyFont="1" applyFill="1" applyBorder="1"/>
    <xf numFmtId="165" fontId="14" fillId="0" borderId="0" xfId="1" applyNumberFormat="1" applyFont="1" applyBorder="1"/>
    <xf numFmtId="165" fontId="14" fillId="0" borderId="0" xfId="1" applyNumberFormat="1" applyFont="1" applyAlignment="1">
      <alignment horizontal="center"/>
    </xf>
    <xf numFmtId="167" fontId="14" fillId="0" borderId="0" xfId="2" applyNumberFormat="1" applyFont="1"/>
    <xf numFmtId="166" fontId="14" fillId="0" borderId="0" xfId="2" applyNumberFormat="1" applyFont="1"/>
    <xf numFmtId="166" fontId="22" fillId="0" borderId="58" xfId="0" applyNumberFormat="1" applyFont="1" applyBorder="1"/>
    <xf numFmtId="1" fontId="14" fillId="0" borderId="0" xfId="1" applyNumberFormat="1" applyFont="1" applyAlignment="1">
      <alignment horizontal="center"/>
    </xf>
    <xf numFmtId="44" fontId="14" fillId="0" borderId="0" xfId="2" applyFont="1"/>
    <xf numFmtId="44" fontId="14" fillId="0" borderId="0" xfId="2" applyNumberFormat="1" applyFont="1"/>
    <xf numFmtId="44" fontId="22" fillId="0" borderId="58" xfId="0" applyNumberFormat="1" applyFont="1" applyBorder="1"/>
    <xf numFmtId="165" fontId="14" fillId="0" borderId="57" xfId="1" applyNumberFormat="1" applyFont="1" applyBorder="1"/>
    <xf numFmtId="0" fontId="14" fillId="2" borderId="57" xfId="0" applyFont="1" applyFill="1" applyBorder="1"/>
    <xf numFmtId="0" fontId="20" fillId="0" borderId="0" xfId="0" applyFont="1" applyBorder="1"/>
    <xf numFmtId="0" fontId="20" fillId="0" borderId="0" xfId="0" applyFont="1"/>
    <xf numFmtId="1" fontId="14" fillId="0" borderId="0" xfId="0" applyNumberFormat="1" applyFont="1" applyAlignment="1">
      <alignment horizontal="center"/>
    </xf>
    <xf numFmtId="169" fontId="14" fillId="7" borderId="21" xfId="0" applyNumberFormat="1" applyFont="1" applyFill="1" applyBorder="1" applyAlignment="1">
      <alignment horizontal="left"/>
    </xf>
    <xf numFmtId="166" fontId="14" fillId="7" borderId="21" xfId="0" applyNumberFormat="1" applyFont="1" applyFill="1" applyBorder="1"/>
    <xf numFmtId="166" fontId="14" fillId="7" borderId="22" xfId="0" applyNumberFormat="1" applyFont="1" applyFill="1" applyBorder="1"/>
    <xf numFmtId="10" fontId="14" fillId="7" borderId="21" xfId="0" applyNumberFormat="1" applyFont="1" applyFill="1" applyBorder="1"/>
    <xf numFmtId="44" fontId="14" fillId="7" borderId="21" xfId="0" applyNumberFormat="1" applyFont="1" applyFill="1" applyBorder="1"/>
    <xf numFmtId="44" fontId="14" fillId="7" borderId="22" xfId="0" applyNumberFormat="1" applyFont="1" applyFill="1" applyBorder="1"/>
    <xf numFmtId="44" fontId="22" fillId="7" borderId="21" xfId="0" applyNumberFormat="1" applyFont="1" applyFill="1" applyBorder="1"/>
    <xf numFmtId="165" fontId="14" fillId="7" borderId="21" xfId="1" applyNumberFormat="1" applyFont="1" applyFill="1" applyBorder="1"/>
    <xf numFmtId="165" fontId="14" fillId="7" borderId="21" xfId="1" applyNumberFormat="1" applyFont="1" applyFill="1" applyBorder="1" applyAlignment="1">
      <alignment horizontal="center"/>
    </xf>
    <xf numFmtId="167" fontId="14" fillId="7" borderId="21" xfId="2" applyNumberFormat="1" applyFont="1" applyFill="1" applyBorder="1"/>
    <xf numFmtId="166" fontId="14" fillId="7" borderId="21" xfId="2" applyNumberFormat="1" applyFont="1" applyFill="1" applyBorder="1"/>
    <xf numFmtId="166" fontId="22" fillId="7" borderId="22" xfId="0" applyNumberFormat="1" applyFont="1" applyFill="1" applyBorder="1"/>
    <xf numFmtId="1" fontId="14" fillId="7" borderId="21" xfId="0" applyNumberFormat="1" applyFont="1" applyFill="1" applyBorder="1" applyAlignment="1">
      <alignment horizontal="center"/>
    </xf>
    <xf numFmtId="44" fontId="14" fillId="7" borderId="21" xfId="2" applyFont="1" applyFill="1" applyBorder="1"/>
    <xf numFmtId="44" fontId="14" fillId="7" borderId="21" xfId="2" applyNumberFormat="1" applyFont="1" applyFill="1" applyBorder="1"/>
    <xf numFmtId="44" fontId="22" fillId="7" borderId="22" xfId="0" applyNumberFormat="1" applyFont="1" applyFill="1" applyBorder="1"/>
    <xf numFmtId="165" fontId="14" fillId="7" borderId="20" xfId="1" applyNumberFormat="1" applyFont="1" applyFill="1" applyBorder="1"/>
    <xf numFmtId="165" fontId="14" fillId="0" borderId="0" xfId="0" applyNumberFormat="1" applyFont="1" applyBorder="1"/>
    <xf numFmtId="165" fontId="14" fillId="0" borderId="57" xfId="0" applyNumberFormat="1" applyFont="1" applyBorder="1"/>
    <xf numFmtId="165" fontId="14" fillId="7" borderId="21" xfId="0" applyNumberFormat="1" applyFont="1" applyFill="1" applyBorder="1"/>
    <xf numFmtId="165" fontId="14" fillId="7" borderId="20" xfId="0" applyNumberFormat="1" applyFont="1" applyFill="1" applyBorder="1"/>
    <xf numFmtId="0" fontId="14" fillId="0" borderId="0" xfId="0" applyFont="1" applyBorder="1"/>
    <xf numFmtId="0" fontId="14" fillId="0" borderId="0" xfId="0" applyFont="1"/>
    <xf numFmtId="0" fontId="14" fillId="0" borderId="57" xfId="0" applyFont="1" applyBorder="1"/>
    <xf numFmtId="0" fontId="14" fillId="7" borderId="21" xfId="0" applyFont="1" applyFill="1" applyBorder="1"/>
    <xf numFmtId="0" fontId="14" fillId="7" borderId="20" xfId="0" applyFont="1" applyFill="1" applyBorder="1"/>
    <xf numFmtId="169" fontId="14" fillId="7" borderId="0" xfId="0" applyNumberFormat="1" applyFont="1" applyFill="1" applyAlignment="1">
      <alignment horizontal="left"/>
    </xf>
    <xf numFmtId="166" fontId="14" fillId="7" borderId="0" xfId="0" applyNumberFormat="1" applyFont="1" applyFill="1"/>
    <xf numFmtId="166" fontId="14" fillId="7" borderId="58" xfId="0" applyNumberFormat="1" applyFont="1" applyFill="1" applyBorder="1"/>
    <xf numFmtId="10" fontId="14" fillId="7" borderId="0" xfId="0" applyNumberFormat="1" applyFont="1" applyFill="1"/>
    <xf numFmtId="44" fontId="14" fillId="7" borderId="0" xfId="0" applyNumberFormat="1" applyFont="1" applyFill="1"/>
    <xf numFmtId="44" fontId="14" fillId="7" borderId="58" xfId="0" applyNumberFormat="1" applyFont="1" applyFill="1" applyBorder="1"/>
    <xf numFmtId="44" fontId="22" fillId="7" borderId="0" xfId="0" applyNumberFormat="1" applyFont="1" applyFill="1"/>
    <xf numFmtId="0" fontId="14" fillId="7" borderId="0" xfId="0" applyFont="1" applyFill="1" applyBorder="1"/>
    <xf numFmtId="0" fontId="14" fillId="7" borderId="0" xfId="0" applyFont="1" applyFill="1"/>
    <xf numFmtId="167" fontId="14" fillId="7" borderId="0" xfId="2" applyNumberFormat="1" applyFont="1" applyFill="1"/>
    <xf numFmtId="166" fontId="22" fillId="7" borderId="58" xfId="0" applyNumberFormat="1" applyFont="1" applyFill="1" applyBorder="1"/>
    <xf numFmtId="1" fontId="14" fillId="7" borderId="0" xfId="1" applyNumberFormat="1" applyFont="1" applyFill="1" applyAlignment="1">
      <alignment horizontal="center"/>
    </xf>
    <xf numFmtId="44" fontId="14" fillId="7" borderId="0" xfId="2" applyFont="1" applyFill="1"/>
    <xf numFmtId="44" fontId="22" fillId="7" borderId="58" xfId="0" applyNumberFormat="1" applyFont="1" applyFill="1" applyBorder="1"/>
    <xf numFmtId="0" fontId="14" fillId="7" borderId="57" xfId="0" applyFont="1" applyFill="1" applyBorder="1"/>
    <xf numFmtId="0" fontId="14" fillId="7" borderId="18" xfId="0" applyFont="1" applyFill="1" applyBorder="1"/>
    <xf numFmtId="0" fontId="14" fillId="7" borderId="55" xfId="0" applyFont="1" applyFill="1" applyBorder="1"/>
    <xf numFmtId="0" fontId="22" fillId="7" borderId="55" xfId="0" applyFont="1" applyFill="1" applyBorder="1"/>
    <xf numFmtId="0" fontId="22" fillId="7" borderId="18" xfId="0" applyFont="1" applyFill="1" applyBorder="1"/>
    <xf numFmtId="0" fontId="14" fillId="7" borderId="56" xfId="0" applyFont="1" applyFill="1" applyBorder="1"/>
    <xf numFmtId="169" fontId="14" fillId="2" borderId="0" xfId="0" applyNumberFormat="1" applyFont="1" applyFill="1" applyAlignment="1">
      <alignment horizontal="left"/>
    </xf>
    <xf numFmtId="0" fontId="14" fillId="2" borderId="0" xfId="0" applyFont="1" applyFill="1"/>
    <xf numFmtId="165" fontId="23" fillId="2" borderId="0" xfId="1" applyNumberFormat="1" applyFont="1" applyFill="1"/>
    <xf numFmtId="44" fontId="14" fillId="2" borderId="0" xfId="0" applyNumberFormat="1" applyFont="1" applyFill="1"/>
    <xf numFmtId="0" fontId="14" fillId="2" borderId="0" xfId="0" applyFont="1" applyFill="1" applyBorder="1"/>
    <xf numFmtId="165" fontId="24" fillId="2" borderId="0" xfId="1" applyNumberFormat="1" applyFont="1" applyFill="1"/>
    <xf numFmtId="0" fontId="22" fillId="2" borderId="0" xfId="0" applyFont="1" applyFill="1"/>
    <xf numFmtId="169" fontId="22" fillId="2" borderId="0" xfId="0" applyNumberFormat="1" applyFont="1" applyFill="1" applyAlignment="1">
      <alignment horizontal="left"/>
    </xf>
    <xf numFmtId="0" fontId="22" fillId="0" borderId="0" xfId="0" applyFont="1"/>
    <xf numFmtId="0" fontId="21" fillId="0" borderId="0" xfId="0" applyFont="1"/>
    <xf numFmtId="0" fontId="18" fillId="0" borderId="0" xfId="0" applyFont="1"/>
    <xf numFmtId="0" fontId="4" fillId="0" borderId="0" xfId="0" applyFont="1"/>
    <xf numFmtId="0" fontId="18" fillId="0" borderId="0" xfId="0" applyFont="1" applyBorder="1"/>
    <xf numFmtId="0" fontId="25" fillId="2" borderId="0" xfId="0" applyFont="1" applyFill="1"/>
    <xf numFmtId="0" fontId="4" fillId="8" borderId="18" xfId="0" applyFont="1" applyFill="1" applyBorder="1"/>
    <xf numFmtId="0" fontId="4" fillId="8" borderId="18" xfId="0" applyFont="1" applyFill="1" applyBorder="1" applyAlignment="1">
      <alignment horizontal="center" wrapText="1"/>
    </xf>
    <xf numFmtId="170" fontId="20" fillId="2" borderId="0" xfId="1" applyNumberFormat="1" applyFont="1" applyFill="1"/>
    <xf numFmtId="44" fontId="20" fillId="2" borderId="0" xfId="2" applyFont="1" applyFill="1"/>
    <xf numFmtId="165" fontId="20" fillId="2" borderId="0" xfId="1" applyNumberFormat="1" applyFont="1" applyFill="1"/>
    <xf numFmtId="0" fontId="20" fillId="2" borderId="0" xfId="0" applyFont="1" applyFill="1" applyAlignment="1">
      <alignment horizontal="center"/>
    </xf>
    <xf numFmtId="167" fontId="20" fillId="2" borderId="0" xfId="2" applyNumberFormat="1" applyFont="1" applyFill="1"/>
    <xf numFmtId="171" fontId="20" fillId="2" borderId="0" xfId="1" applyNumberFormat="1" applyFont="1" applyFill="1"/>
    <xf numFmtId="171" fontId="20" fillId="2" borderId="18" xfId="1" applyNumberFormat="1" applyFont="1" applyFill="1" applyBorder="1"/>
    <xf numFmtId="44" fontId="20" fillId="2" borderId="18" xfId="2" applyFont="1" applyFill="1" applyBorder="1"/>
    <xf numFmtId="0" fontId="20" fillId="2" borderId="18" xfId="0" applyFont="1" applyFill="1" applyBorder="1"/>
    <xf numFmtId="44" fontId="21" fillId="2" borderId="0" xfId="0" applyNumberFormat="1" applyFont="1" applyFill="1"/>
    <xf numFmtId="0" fontId="5" fillId="3" borderId="1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11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6">
    <cellStyle name="Comma" xfId="1" builtinId="3"/>
    <cellStyle name="Comma 2" xfId="4"/>
    <cellStyle name="Comma 3" xfId="5"/>
    <cellStyle name="Currency" xfId="2" builtinId="4"/>
    <cellStyle name="Currency 2" xfId="6"/>
    <cellStyle name="Currency 3" xfId="7"/>
    <cellStyle name="Normal" xfId="0" builtinId="0"/>
    <cellStyle name="Normal 2" xfId="8"/>
    <cellStyle name="Normal 3" xfId="9"/>
    <cellStyle name="Normal 4" xfId="10"/>
    <cellStyle name="Normal 5" xfId="11"/>
    <cellStyle name="Percent" xfId="3" builtinId="5"/>
    <cellStyle name="Percent 2" xfId="12"/>
    <cellStyle name="Percent 3" xfId="13"/>
    <cellStyle name="Style 23" xfId="14"/>
    <cellStyle name="Style 23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fety%20backup\2014%20IRM\LH%20CDM%20reports%20from%20MS\2006-2010%20Final%20OPA%20CDM%20Results.London%20Hydro%20Inc.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>
        <row r="9">
          <cell r="B9" t="str">
            <v>Algoma Power Inc.</v>
          </cell>
        </row>
        <row r="10">
          <cell r="B10" t="str">
            <v>Atikokan Hydro Inc.</v>
          </cell>
        </row>
        <row r="11">
          <cell r="B11" t="str">
            <v>Attawapiskat Power Corporation</v>
          </cell>
        </row>
        <row r="12">
          <cell r="B12" t="str">
            <v>Bluewater Power Distribution Corporation</v>
          </cell>
        </row>
        <row r="13">
          <cell r="B13" t="str">
            <v>Brant County Power Inc.</v>
          </cell>
        </row>
        <row r="14">
          <cell r="B14" t="str">
            <v>Brantford Power Inc.</v>
          </cell>
        </row>
        <row r="15">
          <cell r="B15" t="str">
            <v>Burlington Hydro Inc.</v>
          </cell>
        </row>
        <row r="16">
          <cell r="B16" t="str">
            <v>COLLUS Power Corporation</v>
          </cell>
        </row>
        <row r="17">
          <cell r="B17" t="str">
            <v>Cambridge and North Dumfries Hydro Inc.</v>
          </cell>
        </row>
        <row r="18">
          <cell r="B18" t="str">
            <v>Canadian Niagara Power Inc.</v>
          </cell>
        </row>
        <row r="19">
          <cell r="B19" t="str">
            <v>Centre Wellington Hydro Ltd.</v>
          </cell>
        </row>
        <row r="20">
          <cell r="B20" t="str">
            <v>Chapleau Public Utilities Corporation</v>
          </cell>
        </row>
        <row r="21">
          <cell r="B21" t="str">
            <v>Chatham-Kent Hydro Inc.</v>
          </cell>
        </row>
        <row r="22">
          <cell r="B22" t="str">
            <v>Clinton Power Corporation</v>
          </cell>
        </row>
        <row r="23">
          <cell r="B23" t="str">
            <v>Cooperative Hydro Embrun Inc.</v>
          </cell>
        </row>
        <row r="24">
          <cell r="B24" t="str">
            <v>E.L.K. Energy Inc.</v>
          </cell>
        </row>
        <row r="25">
          <cell r="B25" t="str">
            <v>ENWIN Utilities Ltd.</v>
          </cell>
        </row>
        <row r="26">
          <cell r="B26" t="str">
            <v>Enersource Hydro Mississauga Inc.</v>
          </cell>
        </row>
        <row r="27">
          <cell r="B27" t="str">
            <v>Erie Thames Powerlines Corporation</v>
          </cell>
        </row>
        <row r="28">
          <cell r="B28" t="str">
            <v>Espanola Regional Hydro Distribution Corporation</v>
          </cell>
        </row>
        <row r="29">
          <cell r="B29" t="str">
            <v>Essex Powerlines Corporation</v>
          </cell>
        </row>
        <row r="30">
          <cell r="B30" t="str">
            <v>Festival Hydro Inc.</v>
          </cell>
        </row>
        <row r="31">
          <cell r="B31" t="str">
            <v>Fort Albany Power Corporation</v>
          </cell>
        </row>
        <row r="32">
          <cell r="B32" t="str">
            <v>Fort Frances Power Corporation</v>
          </cell>
        </row>
        <row r="33">
          <cell r="B33" t="str">
            <v>Greater Sudbury Hydro Inc.</v>
          </cell>
        </row>
        <row r="34">
          <cell r="B34" t="str">
            <v>Grimsby Power Inc.</v>
          </cell>
        </row>
        <row r="35">
          <cell r="B35" t="str">
            <v>Guelph Hydro Electric Systems Inc.</v>
          </cell>
        </row>
        <row r="36">
          <cell r="B36" t="str">
            <v>Haldimand County Hydro Inc.</v>
          </cell>
        </row>
        <row r="37">
          <cell r="B37" t="str">
            <v>Halton Hills Hydro Inc.</v>
          </cell>
        </row>
        <row r="38">
          <cell r="B38" t="str">
            <v>Hearst Power Distribution Company Limited</v>
          </cell>
        </row>
        <row r="39">
          <cell r="B39" t="str">
            <v>Horizon Utilities Corporation</v>
          </cell>
        </row>
        <row r="40">
          <cell r="B40" t="str">
            <v>Hydro 2000 Inc.</v>
          </cell>
        </row>
        <row r="41">
          <cell r="B41" t="str">
            <v>Hydro Hawkesbury Inc.</v>
          </cell>
        </row>
        <row r="42">
          <cell r="B42" t="str">
            <v>Hydro One Brampton Networks Inc.</v>
          </cell>
        </row>
        <row r="43">
          <cell r="B43" t="str">
            <v>Hydro One Networks Inc.</v>
          </cell>
        </row>
        <row r="44">
          <cell r="B44" t="str">
            <v>Hydro Ottawa Limited</v>
          </cell>
        </row>
        <row r="45">
          <cell r="B45" t="str">
            <v>Innisfil Hydro Distribution Systems Limited</v>
          </cell>
        </row>
        <row r="46">
          <cell r="B46" t="str">
            <v>Kashechewan Power Corporation</v>
          </cell>
        </row>
        <row r="47">
          <cell r="B47" t="str">
            <v>Kenora Hydro Electric Corporation Ltd.</v>
          </cell>
        </row>
        <row r="48">
          <cell r="B48" t="str">
            <v>Kingston Hydro Corporation</v>
          </cell>
        </row>
        <row r="49">
          <cell r="B49" t="str">
            <v>Kitchener-Wilmot Hydro Inc.</v>
          </cell>
        </row>
        <row r="50">
          <cell r="B50" t="str">
            <v>Lakefront Utilities Inc.</v>
          </cell>
        </row>
        <row r="51">
          <cell r="B51" t="str">
            <v>Lakeland Power Distribution Ltd.</v>
          </cell>
        </row>
        <row r="52">
          <cell r="B52" t="str">
            <v>London Hydro Inc.</v>
          </cell>
        </row>
        <row r="53">
          <cell r="B53" t="str">
            <v>Middlesex Power Distribution Corporation</v>
          </cell>
        </row>
        <row r="54">
          <cell r="B54" t="str">
            <v>Midland Power Utility Corporation</v>
          </cell>
        </row>
        <row r="55">
          <cell r="B55" t="str">
            <v>Milton Hydro Distribution Inc.</v>
          </cell>
        </row>
        <row r="56">
          <cell r="B56" t="str">
            <v>Newmarket - Tay Power Distribution Ltd.</v>
          </cell>
        </row>
        <row r="57">
          <cell r="B57" t="str">
            <v>Niagara Peninsula Energy Inc.</v>
          </cell>
        </row>
        <row r="58">
          <cell r="B58" t="str">
            <v>Niagara-on-the-Lake Hydro Inc.</v>
          </cell>
        </row>
        <row r="59">
          <cell r="B59" t="str">
            <v>Norfolk Power Distribution Inc.</v>
          </cell>
        </row>
        <row r="60">
          <cell r="B60" t="str">
            <v>North Bay Hydro Distribution Limited</v>
          </cell>
        </row>
        <row r="61">
          <cell r="B61" t="str">
            <v>Northern Ontario Wires Inc.</v>
          </cell>
        </row>
        <row r="62">
          <cell r="B62" t="str">
            <v>Oakville Hydro Electricity Distribution Inc.</v>
          </cell>
        </row>
        <row r="63">
          <cell r="B63" t="str">
            <v>Orangeville Hydro Limited</v>
          </cell>
        </row>
        <row r="64">
          <cell r="B64" t="str">
            <v>Orillia Power Distribution Corporation</v>
          </cell>
        </row>
        <row r="65">
          <cell r="B65" t="str">
            <v>Oshawa PUC Networks Inc.</v>
          </cell>
        </row>
        <row r="66">
          <cell r="B66" t="str">
            <v>Ottawa River Power Corporation</v>
          </cell>
        </row>
        <row r="67">
          <cell r="B67" t="str">
            <v>PUC Distribution Inc.</v>
          </cell>
        </row>
        <row r="68">
          <cell r="B68" t="str">
            <v>Parry Sound Power Corporation</v>
          </cell>
        </row>
        <row r="69">
          <cell r="B69" t="str">
            <v>Peterborough Distribution Incorporated</v>
          </cell>
        </row>
        <row r="70">
          <cell r="B70" t="str">
            <v>Port Colborne Hydro Inc.</v>
          </cell>
        </row>
        <row r="71">
          <cell r="B71" t="str">
            <v>PowerStream Inc.</v>
          </cell>
        </row>
        <row r="72">
          <cell r="B72" t="str">
            <v>Renfrew Hydro Inc.</v>
          </cell>
        </row>
        <row r="73">
          <cell r="B73" t="str">
            <v>Rideau St. Lawrence Distribution Inc.</v>
          </cell>
        </row>
        <row r="74">
          <cell r="B74" t="str">
            <v>Sioux Lookout Hydro Inc.</v>
          </cell>
        </row>
        <row r="75">
          <cell r="B75" t="str">
            <v>St. Thomas Energy Inc.</v>
          </cell>
        </row>
        <row r="76">
          <cell r="B76" t="str">
            <v>Thunder Bay Hydro Electricity Distribution Inc.</v>
          </cell>
        </row>
        <row r="77">
          <cell r="B77" t="str">
            <v>Tillsonburg Hydro Inc.</v>
          </cell>
        </row>
        <row r="78">
          <cell r="B78" t="str">
            <v>Toronto Hydro-Electric System Limited</v>
          </cell>
        </row>
        <row r="79">
          <cell r="B79" t="str">
            <v>Veridian Connections Inc.</v>
          </cell>
        </row>
        <row r="80">
          <cell r="B80" t="str">
            <v>Wasaga Distribution Inc.</v>
          </cell>
        </row>
        <row r="81">
          <cell r="B81" t="str">
            <v>Waterloo North Hydro Inc.</v>
          </cell>
        </row>
        <row r="82">
          <cell r="B82" t="str">
            <v>Welland Hydro-Electric System Corp.</v>
          </cell>
        </row>
        <row r="83">
          <cell r="B83" t="str">
            <v>Wellington North Power Inc.</v>
          </cell>
        </row>
        <row r="84">
          <cell r="B84" t="str">
            <v>West Coast Huron Energy Inc.</v>
          </cell>
        </row>
        <row r="85">
          <cell r="B85" t="str">
            <v>West Perth Power Inc.</v>
          </cell>
        </row>
        <row r="86">
          <cell r="B86" t="str">
            <v>Westario Power Inc.</v>
          </cell>
        </row>
        <row r="87">
          <cell r="B87" t="str">
            <v>Whitby Hydro Electric Corporation</v>
          </cell>
        </row>
        <row r="88">
          <cell r="B88" t="str">
            <v>Woodstock Hydro Services Inc.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theme="7" tint="0.59999389629810485"/>
    <pageSetUpPr fitToPage="1"/>
  </sheetPr>
  <dimension ref="A1:V68"/>
  <sheetViews>
    <sheetView workbookViewId="0">
      <pane xSplit="3" ySplit="5" topLeftCell="D6" activePane="bottomRight" state="frozen"/>
      <selection activeCell="B70" sqref="B70"/>
      <selection pane="topRight" activeCell="B70" sqref="B70"/>
      <selection pane="bottomLeft" activeCell="B70" sqref="B70"/>
      <selection pane="bottomRight" activeCell="B70" sqref="B70"/>
    </sheetView>
  </sheetViews>
  <sheetFormatPr defaultRowHeight="15" x14ac:dyDescent="0.25"/>
  <cols>
    <col min="1" max="1" width="2.85546875" style="1" customWidth="1"/>
    <col min="2" max="2" width="3.28515625" style="2" customWidth="1"/>
    <col min="3" max="3" width="48.42578125" style="180" customWidth="1"/>
    <col min="4" max="5" width="19.7109375" style="181" customWidth="1"/>
    <col min="6" max="6" width="8.85546875" style="180" customWidth="1"/>
    <col min="7" max="7" width="6.5703125" style="180" customWidth="1"/>
    <col min="8" max="8" width="12.7109375" style="180" customWidth="1"/>
    <col min="9" max="11" width="14.42578125" style="180" customWidth="1"/>
    <col min="12" max="13" width="13.85546875" style="180" customWidth="1"/>
    <col min="14" max="14" width="14.42578125" style="180" customWidth="1"/>
    <col min="15" max="15" width="1.28515625" style="1" customWidth="1"/>
    <col min="16" max="16" width="3.85546875" style="1" customWidth="1"/>
    <col min="17" max="17" width="6.7109375" customWidth="1"/>
    <col min="18" max="20" width="11" customWidth="1"/>
  </cols>
  <sheetData>
    <row r="1" spans="1:20" s="1" customFormat="1" ht="7.5" customHeight="1" x14ac:dyDescent="0.25">
      <c r="B1" s="2"/>
      <c r="C1" s="2"/>
      <c r="D1" s="3"/>
      <c r="E1" s="3"/>
      <c r="F1" s="2"/>
      <c r="G1" s="2"/>
      <c r="H1" s="2"/>
      <c r="I1" s="2"/>
      <c r="J1" s="2"/>
      <c r="K1" s="2"/>
      <c r="L1" s="2"/>
      <c r="M1" s="2"/>
      <c r="N1" s="2"/>
    </row>
    <row r="2" spans="1:20" s="1" customFormat="1" ht="19.5" customHeight="1" x14ac:dyDescent="0.25">
      <c r="B2" s="2"/>
      <c r="C2" s="4" t="s">
        <v>0</v>
      </c>
      <c r="D2" s="3"/>
      <c r="E2" s="3"/>
      <c r="F2" s="2"/>
      <c r="G2" s="2"/>
      <c r="H2" s="2"/>
      <c r="I2" s="2"/>
      <c r="J2" s="2"/>
      <c r="K2" s="2"/>
      <c r="L2" s="2"/>
      <c r="M2" s="2"/>
      <c r="N2" s="2"/>
    </row>
    <row r="3" spans="1:20" s="1" customFormat="1" ht="20.25" customHeight="1" thickBot="1" x14ac:dyDescent="0.3">
      <c r="B3" s="2"/>
      <c r="C3" s="2"/>
      <c r="D3" s="3"/>
      <c r="E3" s="3"/>
      <c r="F3" s="2"/>
      <c r="G3" s="2"/>
      <c r="H3" s="2"/>
      <c r="I3" s="2"/>
      <c r="J3" s="2"/>
      <c r="K3" s="2"/>
      <c r="L3" s="2"/>
      <c r="M3" s="2"/>
      <c r="N3" s="2"/>
    </row>
    <row r="4" spans="1:20" s="14" customFormat="1" ht="35.25" customHeight="1" x14ac:dyDescent="0.25">
      <c r="A4" s="5"/>
      <c r="B4" s="1"/>
      <c r="C4" s="292" t="s">
        <v>1</v>
      </c>
      <c r="D4" s="294" t="s">
        <v>2</v>
      </c>
      <c r="E4" s="295"/>
      <c r="F4" s="6"/>
      <c r="G4" s="7"/>
      <c r="H4" s="8"/>
      <c r="I4" s="296" t="s">
        <v>3</v>
      </c>
      <c r="J4" s="297"/>
      <c r="K4" s="297"/>
      <c r="L4" s="296" t="s">
        <v>4</v>
      </c>
      <c r="M4" s="297"/>
      <c r="N4" s="9" t="s">
        <v>5</v>
      </c>
      <c r="O4" s="5"/>
      <c r="P4" s="5"/>
      <c r="Q4" s="10" t="s">
        <v>6</v>
      </c>
      <c r="R4" s="11"/>
      <c r="S4" s="12"/>
      <c r="T4" s="13"/>
    </row>
    <row r="5" spans="1:20" s="14" customFormat="1" ht="75.75" thickBot="1" x14ac:dyDescent="0.3">
      <c r="A5" s="5"/>
      <c r="B5" s="1"/>
      <c r="C5" s="293"/>
      <c r="D5" s="15" t="s">
        <v>7</v>
      </c>
      <c r="E5" s="15" t="s">
        <v>8</v>
      </c>
      <c r="F5" s="298" t="s">
        <v>9</v>
      </c>
      <c r="G5" s="299"/>
      <c r="H5" s="16" t="s">
        <v>10</v>
      </c>
      <c r="I5" s="17" t="s">
        <v>11</v>
      </c>
      <c r="J5" s="18" t="s">
        <v>12</v>
      </c>
      <c r="K5" s="16" t="s">
        <v>13</v>
      </c>
      <c r="L5" s="18" t="s">
        <v>14</v>
      </c>
      <c r="M5" s="16" t="s">
        <v>15</v>
      </c>
      <c r="N5" s="19" t="s">
        <v>16</v>
      </c>
      <c r="O5" s="5"/>
      <c r="P5" s="5"/>
      <c r="Q5" s="20"/>
      <c r="R5" s="21" t="s">
        <v>17</v>
      </c>
      <c r="S5" s="22" t="s">
        <v>18</v>
      </c>
      <c r="T5" s="23" t="s">
        <v>19</v>
      </c>
    </row>
    <row r="6" spans="1:20" x14ac:dyDescent="0.25">
      <c r="B6" s="1"/>
      <c r="C6" s="24" t="s">
        <v>20</v>
      </c>
      <c r="D6" s="25"/>
      <c r="E6" s="26"/>
      <c r="F6" s="27"/>
      <c r="G6" s="27"/>
      <c r="H6" s="28"/>
      <c r="I6" s="29"/>
      <c r="J6" s="27"/>
      <c r="K6" s="28"/>
      <c r="L6" s="27"/>
      <c r="M6" s="28"/>
      <c r="N6" s="30"/>
      <c r="Q6" s="31" t="s">
        <v>21</v>
      </c>
      <c r="R6" s="32">
        <f>+K22/12</f>
        <v>254006.65857121415</v>
      </c>
      <c r="S6" s="32">
        <f>(+K39-K29)/12</f>
        <v>114718.70955721273</v>
      </c>
      <c r="T6" s="33">
        <f>+(K53-K45)/12</f>
        <v>2060.1364505225433</v>
      </c>
    </row>
    <row r="7" spans="1:20" x14ac:dyDescent="0.25">
      <c r="B7" s="1"/>
      <c r="C7" s="34" t="s">
        <v>22</v>
      </c>
      <c r="D7" s="35">
        <v>178.8497180755846</v>
      </c>
      <c r="E7" s="36">
        <v>855872.57084482047</v>
      </c>
      <c r="F7" s="37" t="s">
        <v>23</v>
      </c>
      <c r="G7" s="38">
        <v>12</v>
      </c>
      <c r="H7" s="39" t="s">
        <v>24</v>
      </c>
      <c r="I7" s="40"/>
      <c r="J7" s="41">
        <f>+E7</f>
        <v>855872.57084482047</v>
      </c>
      <c r="K7" s="42">
        <f>+J7-I7</f>
        <v>855872.57084482047</v>
      </c>
      <c r="L7" s="38">
        <f t="shared" ref="L7:L20" si="0">0.0142-0.0003</f>
        <v>1.3900000000000001E-2</v>
      </c>
      <c r="M7" s="39">
        <f t="shared" ref="M7:M20" si="1">0.0143-0.0004+0.00004</f>
        <v>1.3940000000000001E-2</v>
      </c>
      <c r="N7" s="43">
        <f t="shared" ref="N7:N12" si="2">+K7*(4/12*L7+8/12*M7)</f>
        <v>11919.452003298868</v>
      </c>
      <c r="Q7" s="44" t="s">
        <v>25</v>
      </c>
      <c r="R7" s="32">
        <f>+R6</f>
        <v>254006.65857121415</v>
      </c>
      <c r="S7" s="32">
        <f>+S6</f>
        <v>114718.70955721273</v>
      </c>
      <c r="T7" s="33">
        <f t="shared" ref="T7:T17" si="3">+T6</f>
        <v>2060.1364505225433</v>
      </c>
    </row>
    <row r="8" spans="1:20" x14ac:dyDescent="0.25">
      <c r="B8" s="1"/>
      <c r="C8" s="45" t="s">
        <v>26</v>
      </c>
      <c r="D8" s="46">
        <v>9.6838200119798508</v>
      </c>
      <c r="E8" s="47">
        <v>17215.249939992696</v>
      </c>
      <c r="F8" s="37" t="s">
        <v>23</v>
      </c>
      <c r="G8" s="48">
        <v>12</v>
      </c>
      <c r="H8" s="49" t="s">
        <v>24</v>
      </c>
      <c r="I8" s="50"/>
      <c r="J8" s="51">
        <f t="shared" ref="J8:J20" si="4">+E8</f>
        <v>17215.249939992696</v>
      </c>
      <c r="K8" s="52">
        <f t="shared" ref="K8:K20" si="5">+J8-I8</f>
        <v>17215.249939992696</v>
      </c>
      <c r="L8" s="48">
        <f t="shared" si="0"/>
        <v>1.3900000000000001E-2</v>
      </c>
      <c r="M8" s="49">
        <f t="shared" si="1"/>
        <v>1.3940000000000001E-2</v>
      </c>
      <c r="N8" s="53">
        <f t="shared" si="2"/>
        <v>239.75104749763162</v>
      </c>
      <c r="Q8" s="44" t="s">
        <v>27</v>
      </c>
      <c r="R8" s="32">
        <f t="shared" ref="R8:S17" si="6">+R7</f>
        <v>254006.65857121415</v>
      </c>
      <c r="S8" s="32">
        <f t="shared" si="6"/>
        <v>114718.70955721273</v>
      </c>
      <c r="T8" s="33">
        <f t="shared" si="3"/>
        <v>2060.1364505225433</v>
      </c>
    </row>
    <row r="9" spans="1:20" x14ac:dyDescent="0.25">
      <c r="B9" s="1"/>
      <c r="C9" s="45" t="s">
        <v>28</v>
      </c>
      <c r="D9" s="46">
        <v>651.58252157138111</v>
      </c>
      <c r="E9" s="47">
        <v>1100981.4338764725</v>
      </c>
      <c r="F9" s="37" t="s">
        <v>23</v>
      </c>
      <c r="G9" s="48">
        <v>12</v>
      </c>
      <c r="H9" s="49" t="s">
        <v>24</v>
      </c>
      <c r="I9" s="50"/>
      <c r="J9" s="51">
        <f t="shared" si="4"/>
        <v>1100981.4338764725</v>
      </c>
      <c r="K9" s="52">
        <f t="shared" si="5"/>
        <v>1100981.4338764725</v>
      </c>
      <c r="L9" s="48">
        <f t="shared" si="0"/>
        <v>1.3900000000000001E-2</v>
      </c>
      <c r="M9" s="49">
        <f t="shared" si="1"/>
        <v>1.3940000000000001E-2</v>
      </c>
      <c r="N9" s="53">
        <f t="shared" si="2"/>
        <v>15333.001435786342</v>
      </c>
      <c r="Q9" s="44" t="s">
        <v>29</v>
      </c>
      <c r="R9" s="32">
        <f t="shared" si="6"/>
        <v>254006.65857121415</v>
      </c>
      <c r="S9" s="32">
        <f t="shared" si="6"/>
        <v>114718.70955721273</v>
      </c>
      <c r="T9" s="33">
        <f t="shared" si="3"/>
        <v>2060.1364505225433</v>
      </c>
    </row>
    <row r="10" spans="1:20" x14ac:dyDescent="0.25">
      <c r="B10" s="1"/>
      <c r="C10" s="45" t="s">
        <v>30</v>
      </c>
      <c r="D10" s="46">
        <v>6.2922503370783707</v>
      </c>
      <c r="E10" s="47">
        <v>38182.472865509808</v>
      </c>
      <c r="F10" s="37" t="s">
        <v>23</v>
      </c>
      <c r="G10" s="48">
        <v>12</v>
      </c>
      <c r="H10" s="49" t="s">
        <v>24</v>
      </c>
      <c r="I10" s="50"/>
      <c r="J10" s="51">
        <f t="shared" si="4"/>
        <v>38182.472865509808</v>
      </c>
      <c r="K10" s="52">
        <f t="shared" si="5"/>
        <v>38182.472865509808</v>
      </c>
      <c r="L10" s="48">
        <f t="shared" si="0"/>
        <v>1.3900000000000001E-2</v>
      </c>
      <c r="M10" s="49">
        <f t="shared" si="1"/>
        <v>1.3940000000000001E-2</v>
      </c>
      <c r="N10" s="53">
        <f t="shared" si="2"/>
        <v>531.75457210699994</v>
      </c>
      <c r="Q10" s="44" t="s">
        <v>31</v>
      </c>
      <c r="R10" s="32">
        <f t="shared" si="6"/>
        <v>254006.65857121415</v>
      </c>
      <c r="S10" s="32">
        <f>(+K39-K29)/12+K29/5</f>
        <v>116268.91475721273</v>
      </c>
      <c r="T10" s="33">
        <f>+(K53-K45)/12+K45/5</f>
        <v>3054.4958656225435</v>
      </c>
    </row>
    <row r="11" spans="1:20" x14ac:dyDescent="0.25">
      <c r="B11" s="1"/>
      <c r="C11" s="45" t="s">
        <v>32</v>
      </c>
      <c r="D11" s="46">
        <v>40.415784665990714</v>
      </c>
      <c r="E11" s="47">
        <v>731361.17532777414</v>
      </c>
      <c r="F11" s="37" t="s">
        <v>23</v>
      </c>
      <c r="G11" s="48">
        <v>12</v>
      </c>
      <c r="H11" s="49" t="s">
        <v>24</v>
      </c>
      <c r="I11" s="50"/>
      <c r="J11" s="51">
        <f t="shared" si="4"/>
        <v>731361.17532777414</v>
      </c>
      <c r="K11" s="52">
        <f t="shared" si="5"/>
        <v>731361.17532777414</v>
      </c>
      <c r="L11" s="48">
        <f t="shared" si="0"/>
        <v>1.3900000000000001E-2</v>
      </c>
      <c r="M11" s="49">
        <f t="shared" si="1"/>
        <v>1.3940000000000001E-2</v>
      </c>
      <c r="N11" s="53">
        <f t="shared" si="2"/>
        <v>10185.423301731467</v>
      </c>
      <c r="Q11" s="44" t="s">
        <v>33</v>
      </c>
      <c r="R11" s="32">
        <f t="shared" si="6"/>
        <v>254006.65857121415</v>
      </c>
      <c r="S11" s="32">
        <f>+S10</f>
        <v>116268.91475721273</v>
      </c>
      <c r="T11" s="33">
        <f t="shared" si="3"/>
        <v>3054.4958656225435</v>
      </c>
    </row>
    <row r="12" spans="1:20" x14ac:dyDescent="0.25">
      <c r="B12" s="1"/>
      <c r="C12" s="45" t="s">
        <v>34</v>
      </c>
      <c r="D12" s="46"/>
      <c r="E12" s="47"/>
      <c r="F12" s="48"/>
      <c r="G12" s="48"/>
      <c r="H12" s="49"/>
      <c r="I12" s="50"/>
      <c r="J12" s="51">
        <f t="shared" si="4"/>
        <v>0</v>
      </c>
      <c r="K12" s="52">
        <f t="shared" si="5"/>
        <v>0</v>
      </c>
      <c r="L12" s="48">
        <f t="shared" si="0"/>
        <v>1.3900000000000001E-2</v>
      </c>
      <c r="M12" s="49">
        <f t="shared" si="1"/>
        <v>1.3940000000000001E-2</v>
      </c>
      <c r="N12" s="53">
        <f t="shared" si="2"/>
        <v>0</v>
      </c>
      <c r="Q12" s="44" t="s">
        <v>35</v>
      </c>
      <c r="R12" s="32">
        <f t="shared" si="6"/>
        <v>254006.65857121415</v>
      </c>
      <c r="S12" s="32">
        <f t="shared" si="6"/>
        <v>116268.91475721273</v>
      </c>
      <c r="T12" s="33">
        <f t="shared" si="3"/>
        <v>3054.4958656225435</v>
      </c>
    </row>
    <row r="13" spans="1:20" x14ac:dyDescent="0.25">
      <c r="B13" s="1"/>
      <c r="C13" s="54" t="s">
        <v>36</v>
      </c>
      <c r="D13" s="55"/>
      <c r="E13" s="56"/>
      <c r="F13" s="57"/>
      <c r="G13" s="57"/>
      <c r="H13" s="58"/>
      <c r="I13" s="59"/>
      <c r="J13" s="60">
        <f t="shared" si="4"/>
        <v>0</v>
      </c>
      <c r="K13" s="61">
        <f t="shared" si="5"/>
        <v>0</v>
      </c>
      <c r="L13" s="57">
        <f t="shared" si="0"/>
        <v>1.3900000000000001E-2</v>
      </c>
      <c r="M13" s="58">
        <f t="shared" si="1"/>
        <v>1.3940000000000001E-2</v>
      </c>
      <c r="N13" s="62">
        <f>+K13*M13</f>
        <v>0</v>
      </c>
      <c r="Q13" s="63" t="s">
        <v>37</v>
      </c>
      <c r="R13" s="32">
        <f t="shared" si="6"/>
        <v>254006.65857121415</v>
      </c>
      <c r="S13" s="32">
        <f t="shared" si="6"/>
        <v>116268.91475721273</v>
      </c>
      <c r="T13" s="33">
        <f t="shared" si="3"/>
        <v>3054.4958656225435</v>
      </c>
    </row>
    <row r="14" spans="1:20" x14ac:dyDescent="0.25">
      <c r="B14" s="1"/>
      <c r="C14" s="45" t="s">
        <v>38</v>
      </c>
      <c r="D14" s="46"/>
      <c r="E14" s="47"/>
      <c r="F14" s="48"/>
      <c r="G14" s="48"/>
      <c r="H14" s="49"/>
      <c r="I14" s="50"/>
      <c r="J14" s="51">
        <f t="shared" si="4"/>
        <v>0</v>
      </c>
      <c r="K14" s="52">
        <f t="shared" si="5"/>
        <v>0</v>
      </c>
      <c r="L14" s="48">
        <f t="shared" si="0"/>
        <v>1.3900000000000001E-2</v>
      </c>
      <c r="M14" s="49">
        <f t="shared" si="1"/>
        <v>1.3940000000000001E-2</v>
      </c>
      <c r="N14" s="53">
        <f>+K14*(4/12*L14+8/12*M14)</f>
        <v>0</v>
      </c>
      <c r="Q14" s="63" t="s">
        <v>39</v>
      </c>
      <c r="R14" s="32">
        <f t="shared" si="6"/>
        <v>254006.65857121415</v>
      </c>
      <c r="S14" s="32">
        <f t="shared" si="6"/>
        <v>116268.91475721273</v>
      </c>
      <c r="T14" s="33">
        <f t="shared" si="3"/>
        <v>3054.4958656225435</v>
      </c>
    </row>
    <row r="15" spans="1:20" x14ac:dyDescent="0.25">
      <c r="B15" s="1"/>
      <c r="C15" s="45" t="s">
        <v>40</v>
      </c>
      <c r="D15" s="46"/>
      <c r="E15" s="47"/>
      <c r="F15" s="37"/>
      <c r="G15" s="48"/>
      <c r="H15" s="49"/>
      <c r="I15" s="50"/>
      <c r="J15" s="51">
        <f t="shared" si="4"/>
        <v>0</v>
      </c>
      <c r="K15" s="52">
        <f t="shared" si="5"/>
        <v>0</v>
      </c>
      <c r="L15" s="48">
        <f t="shared" si="0"/>
        <v>1.3900000000000001E-2</v>
      </c>
      <c r="M15" s="49">
        <f t="shared" si="1"/>
        <v>1.3940000000000001E-2</v>
      </c>
      <c r="N15" s="53">
        <f>+K15*(4/12*L15+8/12*M15)</f>
        <v>0</v>
      </c>
      <c r="Q15" s="63" t="s">
        <v>41</v>
      </c>
      <c r="R15" s="32">
        <f t="shared" si="6"/>
        <v>254006.65857121415</v>
      </c>
      <c r="S15" s="32">
        <f>+S6</f>
        <v>114718.70955721273</v>
      </c>
      <c r="T15" s="33">
        <f>+T6</f>
        <v>2060.1364505225433</v>
      </c>
    </row>
    <row r="16" spans="1:20" x14ac:dyDescent="0.25">
      <c r="B16" s="1"/>
      <c r="C16" s="45" t="s">
        <v>42</v>
      </c>
      <c r="D16" s="46">
        <v>28.958367743529347</v>
      </c>
      <c r="E16" s="64">
        <v>304467</v>
      </c>
      <c r="F16" s="37" t="s">
        <v>23</v>
      </c>
      <c r="G16" s="37">
        <v>12</v>
      </c>
      <c r="H16" s="49" t="s">
        <v>24</v>
      </c>
      <c r="I16" s="50"/>
      <c r="J16" s="51">
        <f t="shared" si="4"/>
        <v>304467</v>
      </c>
      <c r="K16" s="52">
        <f t="shared" si="5"/>
        <v>304467</v>
      </c>
      <c r="L16" s="48">
        <f t="shared" si="0"/>
        <v>1.3900000000000001E-2</v>
      </c>
      <c r="M16" s="49">
        <f t="shared" si="1"/>
        <v>1.3940000000000001E-2</v>
      </c>
      <c r="N16" s="53">
        <f>+K16*(4/12*L16+8/12*M16)</f>
        <v>4240.2104200000003</v>
      </c>
      <c r="Q16" s="63" t="s">
        <v>43</v>
      </c>
      <c r="R16" s="32">
        <f t="shared" si="6"/>
        <v>254006.65857121415</v>
      </c>
      <c r="S16" s="32">
        <f t="shared" si="6"/>
        <v>114718.70955721273</v>
      </c>
      <c r="T16" s="33">
        <f t="shared" si="3"/>
        <v>2060.1364505225433</v>
      </c>
    </row>
    <row r="17" spans="2:22" ht="15.75" thickBot="1" x14ac:dyDescent="0.3">
      <c r="B17" s="1"/>
      <c r="C17" s="65" t="s">
        <v>44</v>
      </c>
      <c r="D17" s="46"/>
      <c r="E17" s="47"/>
      <c r="F17" s="37"/>
      <c r="G17" s="37"/>
      <c r="H17" s="49"/>
      <c r="I17" s="50"/>
      <c r="J17" s="51"/>
      <c r="K17" s="52"/>
      <c r="L17" s="48"/>
      <c r="M17" s="49"/>
      <c r="N17" s="53"/>
      <c r="Q17" s="66" t="s">
        <v>45</v>
      </c>
      <c r="R17" s="67">
        <f t="shared" si="6"/>
        <v>254006.65857121415</v>
      </c>
      <c r="S17" s="67">
        <f t="shared" si="6"/>
        <v>114718.70955721273</v>
      </c>
      <c r="T17" s="68">
        <f t="shared" si="3"/>
        <v>2060.1364505225433</v>
      </c>
    </row>
    <row r="18" spans="2:22" x14ac:dyDescent="0.25">
      <c r="B18" s="1"/>
      <c r="C18" s="45" t="s">
        <v>28</v>
      </c>
      <c r="D18" s="46"/>
      <c r="E18" s="69"/>
      <c r="F18" s="37" t="s">
        <v>23</v>
      </c>
      <c r="G18" s="37">
        <v>12</v>
      </c>
      <c r="H18" s="49" t="s">
        <v>24</v>
      </c>
      <c r="I18" s="50"/>
      <c r="J18" s="51">
        <f t="shared" si="4"/>
        <v>0</v>
      </c>
      <c r="K18" s="52">
        <f t="shared" si="5"/>
        <v>0</v>
      </c>
      <c r="L18" s="48">
        <f t="shared" si="0"/>
        <v>1.3900000000000001E-2</v>
      </c>
      <c r="M18" s="49">
        <f t="shared" si="1"/>
        <v>1.3940000000000001E-2</v>
      </c>
      <c r="N18" s="53">
        <f>+K18*(4/12*L18+8/12*M18)</f>
        <v>0</v>
      </c>
      <c r="Q18" s="1"/>
      <c r="R18" s="1"/>
      <c r="S18" s="1"/>
      <c r="T18" s="1"/>
    </row>
    <row r="19" spans="2:22" x14ac:dyDescent="0.25">
      <c r="B19" s="1"/>
      <c r="C19" s="45" t="s">
        <v>30</v>
      </c>
      <c r="D19" s="46"/>
      <c r="E19" s="47"/>
      <c r="F19" s="37" t="s">
        <v>23</v>
      </c>
      <c r="G19" s="37">
        <v>12</v>
      </c>
      <c r="H19" s="49" t="s">
        <v>24</v>
      </c>
      <c r="I19" s="50"/>
      <c r="J19" s="51">
        <f t="shared" si="4"/>
        <v>0</v>
      </c>
      <c r="K19" s="52">
        <f t="shared" si="5"/>
        <v>0</v>
      </c>
      <c r="L19" s="48">
        <f t="shared" si="0"/>
        <v>1.3900000000000001E-2</v>
      </c>
      <c r="M19" s="49">
        <f t="shared" si="1"/>
        <v>1.3940000000000001E-2</v>
      </c>
      <c r="N19" s="53">
        <f>+K19*(4/12*L19+8/12*M19)</f>
        <v>0</v>
      </c>
      <c r="Q19" s="1"/>
      <c r="R19" s="1"/>
      <c r="S19" s="1"/>
      <c r="T19" s="1"/>
    </row>
    <row r="20" spans="2:22" x14ac:dyDescent="0.25">
      <c r="B20" s="1"/>
      <c r="C20" s="45" t="s">
        <v>32</v>
      </c>
      <c r="D20" s="46"/>
      <c r="E20" s="47"/>
      <c r="F20" s="37" t="s">
        <v>23</v>
      </c>
      <c r="G20" s="37">
        <v>12</v>
      </c>
      <c r="H20" s="49" t="s">
        <v>24</v>
      </c>
      <c r="I20" s="50"/>
      <c r="J20" s="51">
        <f t="shared" si="4"/>
        <v>0</v>
      </c>
      <c r="K20" s="52">
        <f t="shared" si="5"/>
        <v>0</v>
      </c>
      <c r="L20" s="48">
        <f t="shared" si="0"/>
        <v>1.3900000000000001E-2</v>
      </c>
      <c r="M20" s="49">
        <f t="shared" si="1"/>
        <v>1.3940000000000001E-2</v>
      </c>
      <c r="N20" s="53">
        <f>+K20*(4/12*L20+8/12*M20)</f>
        <v>0</v>
      </c>
      <c r="Q20" s="1"/>
      <c r="R20" s="1"/>
      <c r="S20" s="1"/>
      <c r="T20" s="1"/>
    </row>
    <row r="21" spans="2:22" x14ac:dyDescent="0.25">
      <c r="B21" s="1"/>
      <c r="C21" s="70"/>
      <c r="D21" s="71"/>
      <c r="E21" s="72"/>
      <c r="F21" s="73"/>
      <c r="G21" s="73"/>
      <c r="H21" s="74"/>
      <c r="I21" s="75"/>
      <c r="J21" s="76"/>
      <c r="K21" s="77"/>
      <c r="L21" s="73"/>
      <c r="M21" s="74"/>
      <c r="N21" s="78"/>
      <c r="Q21" s="79"/>
      <c r="R21" s="1"/>
      <c r="S21" s="1"/>
      <c r="T21" s="1"/>
    </row>
    <row r="22" spans="2:22" ht="21" customHeight="1" x14ac:dyDescent="0.25">
      <c r="B22" s="1"/>
      <c r="C22" s="80" t="s">
        <v>46</v>
      </c>
      <c r="D22" s="81">
        <f>SUM(D7:D21)</f>
        <v>915.78246240554404</v>
      </c>
      <c r="E22" s="82">
        <f>SUM(E7:E21)</f>
        <v>3048079.9028545697</v>
      </c>
      <c r="F22" s="83"/>
      <c r="G22" s="83"/>
      <c r="H22" s="84"/>
      <c r="I22" s="85">
        <f>SUM(I7:I21)</f>
        <v>0</v>
      </c>
      <c r="J22" s="86">
        <f>SUM(J7:J21)</f>
        <v>3048079.9028545697</v>
      </c>
      <c r="K22" s="87">
        <f>SUM(K7:K21)</f>
        <v>3048079.9028545697</v>
      </c>
      <c r="L22" s="88">
        <f>0.0142-0.0003</f>
        <v>1.3900000000000001E-2</v>
      </c>
      <c r="M22" s="88">
        <f>0.0143-0.0004+0.00004</f>
        <v>1.3940000000000001E-2</v>
      </c>
      <c r="N22" s="89">
        <f>+K22*(4/12*L22+8/12*M22)</f>
        <v>42449.592780421306</v>
      </c>
      <c r="P22" s="79"/>
      <c r="Q22" s="79"/>
      <c r="R22" s="1"/>
      <c r="S22" s="1"/>
      <c r="T22" s="1"/>
    </row>
    <row r="23" spans="2:22" ht="6.75" customHeight="1" x14ac:dyDescent="0.25">
      <c r="B23" s="1"/>
      <c r="C23" s="90"/>
      <c r="D23" s="91"/>
      <c r="E23" s="92"/>
      <c r="F23" s="93"/>
      <c r="G23" s="93"/>
      <c r="H23" s="94"/>
      <c r="I23" s="95"/>
      <c r="J23" s="93"/>
      <c r="K23" s="94"/>
      <c r="L23" s="93"/>
      <c r="M23" s="94"/>
      <c r="N23" s="96"/>
      <c r="Q23" s="1"/>
      <c r="R23" s="1"/>
      <c r="S23" s="1"/>
      <c r="T23" s="1"/>
    </row>
    <row r="24" spans="2:22" x14ac:dyDescent="0.25">
      <c r="B24" s="1"/>
      <c r="C24" s="97" t="s">
        <v>47</v>
      </c>
      <c r="D24" s="98"/>
      <c r="E24" s="99"/>
      <c r="F24" s="100"/>
      <c r="G24" s="100"/>
      <c r="H24" s="101"/>
      <c r="I24" s="102"/>
      <c r="J24" s="100"/>
      <c r="K24" s="101"/>
      <c r="L24" s="100"/>
      <c r="M24" s="101"/>
      <c r="N24" s="103"/>
      <c r="Q24" s="1"/>
      <c r="R24" s="1"/>
      <c r="S24" s="1"/>
      <c r="T24" s="1"/>
    </row>
    <row r="25" spans="2:22" x14ac:dyDescent="0.25">
      <c r="B25" s="1"/>
      <c r="C25" s="104" t="s">
        <v>48</v>
      </c>
      <c r="D25" s="35">
        <v>176.11966264989601</v>
      </c>
      <c r="E25" s="36">
        <v>855571.16128093621</v>
      </c>
      <c r="F25" s="37" t="s">
        <v>23</v>
      </c>
      <c r="G25" s="105">
        <v>12</v>
      </c>
      <c r="H25" s="106" t="s">
        <v>24</v>
      </c>
      <c r="I25" s="107"/>
      <c r="J25" s="108">
        <f t="shared" ref="J25:J29" si="7">+E25</f>
        <v>855571.16128093621</v>
      </c>
      <c r="K25" s="109">
        <f t="shared" ref="K25:K39" si="8">+J25-I25</f>
        <v>855571.16128093621</v>
      </c>
      <c r="L25" s="105">
        <f t="shared" ref="L25:L37" si="9">0.0091-0.0002</f>
        <v>8.8999999999999999E-3</v>
      </c>
      <c r="M25" s="106">
        <f t="shared" ref="M25:M37" si="10">0.0092-0.0002+0.00022</f>
        <v>9.219999999999999E-3</v>
      </c>
      <c r="N25" s="110">
        <f>+K25*(4/12*L25+8/12*M25)</f>
        <v>7797.1051831402647</v>
      </c>
      <c r="Q25" s="1"/>
      <c r="R25" s="1"/>
      <c r="S25" s="1"/>
      <c r="T25" s="1"/>
      <c r="V25" s="111"/>
    </row>
    <row r="26" spans="2:22" x14ac:dyDescent="0.25">
      <c r="B26" s="1"/>
      <c r="C26" s="112" t="s">
        <v>49</v>
      </c>
      <c r="D26" s="46">
        <v>60.597877903871876</v>
      </c>
      <c r="E26" s="47">
        <v>228413.92503895517</v>
      </c>
      <c r="F26" s="37" t="s">
        <v>23</v>
      </c>
      <c r="G26" s="37">
        <v>12</v>
      </c>
      <c r="H26" s="113" t="s">
        <v>24</v>
      </c>
      <c r="I26" s="114"/>
      <c r="J26" s="115">
        <f t="shared" si="7"/>
        <v>228413.92503895517</v>
      </c>
      <c r="K26" s="116">
        <f t="shared" si="8"/>
        <v>228413.92503895517</v>
      </c>
      <c r="L26" s="37">
        <f t="shared" si="9"/>
        <v>8.8999999999999999E-3</v>
      </c>
      <c r="M26" s="113">
        <f t="shared" si="10"/>
        <v>9.219999999999999E-3</v>
      </c>
      <c r="N26" s="117">
        <f>+K26*(4/12*L26+8/12*M26)</f>
        <v>2081.6122368550114</v>
      </c>
      <c r="Q26" s="1"/>
      <c r="R26" s="1"/>
      <c r="S26" s="1"/>
      <c r="T26" s="1"/>
    </row>
    <row r="27" spans="2:22" x14ac:dyDescent="0.25">
      <c r="B27" s="1"/>
      <c r="C27" s="112" t="s">
        <v>50</v>
      </c>
      <c r="D27" s="46">
        <v>4.8441399999999994</v>
      </c>
      <c r="E27" s="47">
        <v>19535.32</v>
      </c>
      <c r="F27" s="37" t="s">
        <v>23</v>
      </c>
      <c r="G27" s="37">
        <v>12</v>
      </c>
      <c r="H27" s="113" t="s">
        <v>24</v>
      </c>
      <c r="I27" s="114"/>
      <c r="J27" s="115">
        <f t="shared" si="7"/>
        <v>19535.32</v>
      </c>
      <c r="K27" s="116">
        <f t="shared" si="8"/>
        <v>19535.32</v>
      </c>
      <c r="L27" s="37">
        <f t="shared" si="9"/>
        <v>8.8999999999999999E-3</v>
      </c>
      <c r="M27" s="113">
        <f t="shared" si="10"/>
        <v>9.219999999999999E-3</v>
      </c>
      <c r="N27" s="117">
        <f>+K27*(4/12*L27+8/12*M27)</f>
        <v>178.03188293333332</v>
      </c>
      <c r="Q27" s="1"/>
      <c r="R27" s="1"/>
      <c r="S27" s="1"/>
      <c r="T27" s="1"/>
    </row>
    <row r="28" spans="2:22" ht="25.5" x14ac:dyDescent="0.25">
      <c r="B28" s="1"/>
      <c r="C28" s="112" t="s">
        <v>51</v>
      </c>
      <c r="D28" s="46"/>
      <c r="E28" s="47"/>
      <c r="F28" s="37" t="s">
        <v>23</v>
      </c>
      <c r="G28" s="37">
        <v>12</v>
      </c>
      <c r="H28" s="113" t="s">
        <v>24</v>
      </c>
      <c r="I28" s="114"/>
      <c r="J28" s="115">
        <f t="shared" si="7"/>
        <v>0</v>
      </c>
      <c r="K28" s="116">
        <f t="shared" si="8"/>
        <v>0</v>
      </c>
      <c r="L28" s="37">
        <f t="shared" si="9"/>
        <v>8.8999999999999999E-3</v>
      </c>
      <c r="M28" s="113">
        <f t="shared" si="10"/>
        <v>9.219999999999999E-3</v>
      </c>
      <c r="N28" s="117">
        <f>+K28*(4/12*L28+8/12*M28)</f>
        <v>0</v>
      </c>
      <c r="Q28" s="1"/>
      <c r="R28" s="1"/>
      <c r="S28" s="1"/>
      <c r="T28" s="1"/>
    </row>
    <row r="29" spans="2:22" x14ac:dyDescent="0.25">
      <c r="B29" s="1"/>
      <c r="C29" s="54" t="s">
        <v>52</v>
      </c>
      <c r="D29" s="55">
        <v>533.25455550000004</v>
      </c>
      <c r="E29" s="56">
        <v>7751.0259999999998</v>
      </c>
      <c r="F29" s="57" t="s">
        <v>53</v>
      </c>
      <c r="G29" s="57">
        <v>5</v>
      </c>
      <c r="H29" s="58" t="s">
        <v>24</v>
      </c>
      <c r="I29" s="118"/>
      <c r="J29" s="119">
        <f t="shared" si="7"/>
        <v>7751.0259999999998</v>
      </c>
      <c r="K29" s="120">
        <f t="shared" si="8"/>
        <v>7751.0259999999998</v>
      </c>
      <c r="L29" s="57">
        <f t="shared" si="9"/>
        <v>8.8999999999999999E-3</v>
      </c>
      <c r="M29" s="58">
        <f t="shared" si="10"/>
        <v>9.219999999999999E-3</v>
      </c>
      <c r="N29" s="62">
        <f>+K29*M29</f>
        <v>71.464459719999994</v>
      </c>
      <c r="Q29" s="1"/>
      <c r="R29" s="1"/>
      <c r="S29" s="1"/>
      <c r="T29" s="1"/>
    </row>
    <row r="30" spans="2:22" x14ac:dyDescent="0.25">
      <c r="B30" s="1"/>
      <c r="C30" s="65" t="s">
        <v>54</v>
      </c>
      <c r="D30" s="46"/>
      <c r="E30" s="47"/>
      <c r="F30" s="37"/>
      <c r="G30" s="48"/>
      <c r="H30" s="49"/>
      <c r="I30" s="121"/>
      <c r="J30" s="122"/>
      <c r="K30" s="123"/>
      <c r="L30" s="48"/>
      <c r="M30" s="49"/>
      <c r="N30" s="124"/>
      <c r="Q30" s="1"/>
      <c r="R30" s="1"/>
      <c r="S30" s="1"/>
      <c r="T30" s="1"/>
    </row>
    <row r="31" spans="2:22" x14ac:dyDescent="0.25">
      <c r="B31" s="1"/>
      <c r="C31" s="45" t="s">
        <v>55</v>
      </c>
      <c r="D31" s="46"/>
      <c r="E31" s="47"/>
      <c r="F31" s="37" t="s">
        <v>23</v>
      </c>
      <c r="G31" s="48">
        <v>12</v>
      </c>
      <c r="H31" s="49" t="s">
        <v>24</v>
      </c>
      <c r="I31" s="121"/>
      <c r="J31" s="122">
        <f t="shared" ref="J31:J37" si="11">+E31</f>
        <v>0</v>
      </c>
      <c r="K31" s="123">
        <f t="shared" ref="K31:K32" si="12">+J31-I31</f>
        <v>0</v>
      </c>
      <c r="L31" s="48">
        <f t="shared" si="9"/>
        <v>8.8999999999999999E-3</v>
      </c>
      <c r="M31" s="49">
        <f t="shared" si="10"/>
        <v>9.219999999999999E-3</v>
      </c>
      <c r="N31" s="124">
        <f>+K31*(4/12*L31+8/12*M31)</f>
        <v>0</v>
      </c>
      <c r="Q31" s="1"/>
      <c r="R31" s="1"/>
      <c r="S31" s="1"/>
      <c r="T31" s="1"/>
    </row>
    <row r="32" spans="2:22" x14ac:dyDescent="0.25">
      <c r="B32" s="1"/>
      <c r="C32" s="45" t="s">
        <v>56</v>
      </c>
      <c r="D32" s="46">
        <v>7.7798184238502159</v>
      </c>
      <c r="E32" s="47">
        <v>273104.10836666153</v>
      </c>
      <c r="F32" s="37" t="s">
        <v>23</v>
      </c>
      <c r="G32" s="48">
        <v>12</v>
      </c>
      <c r="H32" s="49" t="s">
        <v>24</v>
      </c>
      <c r="I32" s="121"/>
      <c r="J32" s="122">
        <f t="shared" si="11"/>
        <v>273104.10836666153</v>
      </c>
      <c r="K32" s="123">
        <f t="shared" si="12"/>
        <v>273104.10836666153</v>
      </c>
      <c r="L32" s="48">
        <f t="shared" si="9"/>
        <v>8.8999999999999999E-3</v>
      </c>
      <c r="M32" s="49">
        <f t="shared" si="10"/>
        <v>9.219999999999999E-3</v>
      </c>
      <c r="N32" s="124">
        <f>+K32*(4/12*L32+8/12*M32)</f>
        <v>2488.8887742481752</v>
      </c>
      <c r="Q32" s="1"/>
      <c r="R32" s="1"/>
      <c r="S32" s="1"/>
      <c r="T32" s="1"/>
    </row>
    <row r="33" spans="2:20" x14ac:dyDescent="0.25">
      <c r="B33" s="1"/>
      <c r="C33" s="65" t="s">
        <v>44</v>
      </c>
      <c r="D33" s="46"/>
      <c r="E33" s="47"/>
      <c r="F33" s="48"/>
      <c r="G33" s="48"/>
      <c r="H33" s="49"/>
      <c r="I33" s="121"/>
      <c r="J33" s="122">
        <f t="shared" si="11"/>
        <v>0</v>
      </c>
      <c r="K33" s="123">
        <f t="shared" si="8"/>
        <v>0</v>
      </c>
      <c r="L33" s="48"/>
      <c r="M33" s="49"/>
      <c r="N33" s="124"/>
      <c r="Q33" s="1"/>
      <c r="R33" s="1"/>
      <c r="S33" s="1"/>
      <c r="T33" s="1"/>
    </row>
    <row r="34" spans="2:20" x14ac:dyDescent="0.25">
      <c r="B34" s="1"/>
      <c r="C34" s="45" t="s">
        <v>48</v>
      </c>
      <c r="D34" s="46"/>
      <c r="E34" s="47"/>
      <c r="F34" s="37" t="s">
        <v>23</v>
      </c>
      <c r="G34" s="48">
        <v>12</v>
      </c>
      <c r="H34" s="49" t="s">
        <v>24</v>
      </c>
      <c r="I34" s="121"/>
      <c r="J34" s="122">
        <f t="shared" si="11"/>
        <v>0</v>
      </c>
      <c r="K34" s="123">
        <f t="shared" si="8"/>
        <v>0</v>
      </c>
      <c r="L34" s="48">
        <f t="shared" si="9"/>
        <v>8.8999999999999999E-3</v>
      </c>
      <c r="M34" s="49">
        <f t="shared" si="10"/>
        <v>9.219999999999999E-3</v>
      </c>
      <c r="N34" s="124">
        <f>+K34*(4/12*L34+8/12*M34)</f>
        <v>0</v>
      </c>
      <c r="Q34" s="1"/>
      <c r="R34" s="1"/>
      <c r="S34" s="1"/>
      <c r="T34" s="1"/>
    </row>
    <row r="35" spans="2:20" x14ac:dyDescent="0.25">
      <c r="B35" s="1"/>
      <c r="C35" s="112" t="s">
        <v>49</v>
      </c>
      <c r="D35" s="46"/>
      <c r="E35" s="47"/>
      <c r="F35" s="37" t="s">
        <v>23</v>
      </c>
      <c r="G35" s="48">
        <v>12</v>
      </c>
      <c r="H35" s="49" t="s">
        <v>24</v>
      </c>
      <c r="I35" s="121"/>
      <c r="J35" s="122">
        <f t="shared" si="11"/>
        <v>0</v>
      </c>
      <c r="K35" s="123">
        <f t="shared" si="8"/>
        <v>0</v>
      </c>
      <c r="L35" s="48">
        <f t="shared" si="9"/>
        <v>8.8999999999999999E-3</v>
      </c>
      <c r="M35" s="49">
        <f t="shared" si="10"/>
        <v>9.219999999999999E-3</v>
      </c>
      <c r="N35" s="124">
        <f>+K35*(4/12*L35+8/12*M35)</f>
        <v>0</v>
      </c>
      <c r="Q35" s="1"/>
      <c r="R35" s="1"/>
      <c r="S35" s="1"/>
      <c r="T35" s="1"/>
    </row>
    <row r="36" spans="2:20" x14ac:dyDescent="0.25">
      <c r="B36" s="1"/>
      <c r="C36" s="112" t="s">
        <v>57</v>
      </c>
      <c r="D36" s="46"/>
      <c r="E36" s="47"/>
      <c r="F36" s="37" t="s">
        <v>23</v>
      </c>
      <c r="G36" s="48">
        <v>12</v>
      </c>
      <c r="H36" s="49" t="s">
        <v>24</v>
      </c>
      <c r="I36" s="121"/>
      <c r="J36" s="122">
        <f t="shared" si="11"/>
        <v>0</v>
      </c>
      <c r="K36" s="123">
        <f t="shared" si="8"/>
        <v>0</v>
      </c>
      <c r="L36" s="48">
        <f t="shared" si="9"/>
        <v>8.8999999999999999E-3</v>
      </c>
      <c r="M36" s="49">
        <f t="shared" si="10"/>
        <v>9.219999999999999E-3</v>
      </c>
      <c r="N36" s="124">
        <f>+K36*(4/12*L36+8/12*M36)</f>
        <v>0</v>
      </c>
      <c r="Q36" s="1"/>
      <c r="R36" s="1"/>
      <c r="S36" s="1"/>
      <c r="T36" s="1"/>
    </row>
    <row r="37" spans="2:20" x14ac:dyDescent="0.25">
      <c r="B37" s="1"/>
      <c r="C37" s="45" t="s">
        <v>56</v>
      </c>
      <c r="D37" s="46"/>
      <c r="E37" s="47"/>
      <c r="F37" s="37" t="s">
        <v>23</v>
      </c>
      <c r="G37" s="48">
        <v>12</v>
      </c>
      <c r="H37" s="49" t="s">
        <v>24</v>
      </c>
      <c r="I37" s="121"/>
      <c r="J37" s="122">
        <f t="shared" si="11"/>
        <v>0</v>
      </c>
      <c r="K37" s="123">
        <f t="shared" si="8"/>
        <v>0</v>
      </c>
      <c r="L37" s="48">
        <f t="shared" si="9"/>
        <v>8.8999999999999999E-3</v>
      </c>
      <c r="M37" s="49">
        <f t="shared" si="10"/>
        <v>9.219999999999999E-3</v>
      </c>
      <c r="N37" s="124">
        <f>+K37*(4/12*L37+8/12*M37)</f>
        <v>0</v>
      </c>
      <c r="Q37" s="1"/>
      <c r="R37" s="1"/>
      <c r="S37" s="1"/>
      <c r="T37" s="1"/>
    </row>
    <row r="38" spans="2:20" x14ac:dyDescent="0.25">
      <c r="B38" s="1"/>
      <c r="C38" s="70"/>
      <c r="D38" s="71"/>
      <c r="E38" s="72"/>
      <c r="F38" s="125"/>
      <c r="G38" s="125"/>
      <c r="H38" s="74"/>
      <c r="I38" s="126"/>
      <c r="J38" s="127"/>
      <c r="K38" s="128"/>
      <c r="L38" s="125"/>
      <c r="M38" s="129"/>
      <c r="N38" s="130"/>
      <c r="Q38" s="1"/>
      <c r="R38" s="1"/>
      <c r="S38" s="1"/>
      <c r="T38" s="1"/>
    </row>
    <row r="39" spans="2:20" ht="21" customHeight="1" x14ac:dyDescent="0.25">
      <c r="B39" s="1"/>
      <c r="C39" s="80" t="s">
        <v>58</v>
      </c>
      <c r="D39" s="81">
        <f>SUM(D25:D38)</f>
        <v>782.59605447761817</v>
      </c>
      <c r="E39" s="82">
        <f>SUM(E25:E38)</f>
        <v>1384375.5406865529</v>
      </c>
      <c r="F39" s="131"/>
      <c r="G39" s="131"/>
      <c r="H39" s="132"/>
      <c r="I39" s="133">
        <f>SUM(I25:I38)</f>
        <v>0</v>
      </c>
      <c r="J39" s="134">
        <f>SUM(J25:J38)</f>
        <v>1384375.5406865529</v>
      </c>
      <c r="K39" s="135">
        <f t="shared" si="8"/>
        <v>1384375.5406865529</v>
      </c>
      <c r="L39" s="88">
        <f>0.0091-0.0002</f>
        <v>8.8999999999999999E-3</v>
      </c>
      <c r="M39" s="88">
        <f>0.0092-0.0002+0.00022</f>
        <v>9.219999999999999E-3</v>
      </c>
      <c r="N39" s="89">
        <f>+K39*(4/12*L39+8/12*M39)</f>
        <v>12616.275760790119</v>
      </c>
      <c r="Q39" s="1"/>
      <c r="R39" s="1"/>
      <c r="S39" s="1"/>
      <c r="T39" s="1"/>
    </row>
    <row r="40" spans="2:20" x14ac:dyDescent="0.25">
      <c r="B40" s="1"/>
      <c r="C40" s="136"/>
      <c r="D40" s="91"/>
      <c r="E40" s="92"/>
      <c r="F40" s="137"/>
      <c r="G40" s="137"/>
      <c r="H40" s="138"/>
      <c r="I40" s="139"/>
      <c r="J40" s="137"/>
      <c r="K40" s="138"/>
      <c r="L40" s="137"/>
      <c r="M40" s="138"/>
      <c r="N40" s="140"/>
      <c r="Q40" s="1"/>
      <c r="R40" s="1"/>
      <c r="S40" s="1"/>
      <c r="T40" s="1"/>
    </row>
    <row r="41" spans="2:20" x14ac:dyDescent="0.25">
      <c r="B41" s="1"/>
      <c r="C41" s="97" t="s">
        <v>59</v>
      </c>
      <c r="D41" s="98"/>
      <c r="E41" s="99"/>
      <c r="F41" s="100"/>
      <c r="G41" s="100"/>
      <c r="H41" s="101"/>
      <c r="I41" s="102"/>
      <c r="J41" s="100"/>
      <c r="K41" s="101"/>
      <c r="L41" s="100"/>
      <c r="M41" s="101"/>
      <c r="N41" s="103"/>
      <c r="Q41" s="1"/>
      <c r="R41" s="1"/>
      <c r="S41" s="1"/>
      <c r="T41" s="1"/>
    </row>
    <row r="42" spans="2:20" x14ac:dyDescent="0.25">
      <c r="B42" s="1"/>
      <c r="C42" s="104" t="s">
        <v>48</v>
      </c>
      <c r="D42" s="35">
        <v>1971.6811013732263</v>
      </c>
      <c r="E42" s="36">
        <v>9578223.4884865787</v>
      </c>
      <c r="F42" s="37" t="s">
        <v>23</v>
      </c>
      <c r="G42" s="48">
        <v>12</v>
      </c>
      <c r="H42" s="49" t="s">
        <v>60</v>
      </c>
      <c r="I42" s="121"/>
      <c r="J42" s="122">
        <f>+G42*(D42)</f>
        <v>23660.173216478717</v>
      </c>
      <c r="K42" s="109">
        <f t="shared" ref="K42:K51" si="13">+J42-I42</f>
        <v>23660.173216478717</v>
      </c>
      <c r="L42" s="48">
        <f t="shared" ref="L42:L51" si="14">1.6081-0.0259</f>
        <v>1.5822000000000001</v>
      </c>
      <c r="M42" s="49">
        <f t="shared" ref="M42:M51" si="15">1.6223-0.0362+0.00482</f>
        <v>1.5909200000000001</v>
      </c>
      <c r="N42" s="124">
        <f>+K42*(4/12*L42+8/12*M42)</f>
        <v>37572.67053674443</v>
      </c>
      <c r="Q42" s="1"/>
      <c r="R42" s="1"/>
      <c r="S42" s="1"/>
      <c r="T42" s="1"/>
    </row>
    <row r="43" spans="2:20" x14ac:dyDescent="0.25">
      <c r="B43" s="1"/>
      <c r="C43" s="45" t="s">
        <v>61</v>
      </c>
      <c r="D43" s="46">
        <v>1.3593331359699423</v>
      </c>
      <c r="E43" s="47">
        <v>30445.024802451677</v>
      </c>
      <c r="F43" s="37" t="s">
        <v>23</v>
      </c>
      <c r="G43" s="48">
        <v>12</v>
      </c>
      <c r="H43" s="49" t="s">
        <v>60</v>
      </c>
      <c r="I43" s="50"/>
      <c r="J43" s="51">
        <f t="shared" ref="J43:J45" si="16">+G43*(D43)</f>
        <v>16.311997631639308</v>
      </c>
      <c r="K43" s="116">
        <f t="shared" si="13"/>
        <v>16.311997631639308</v>
      </c>
      <c r="L43" s="48">
        <f t="shared" si="14"/>
        <v>1.5822000000000001</v>
      </c>
      <c r="M43" s="49">
        <f t="shared" si="15"/>
        <v>1.5909200000000001</v>
      </c>
      <c r="N43" s="53">
        <f>+K43*(4/12*L43+8/12*M43)</f>
        <v>25.90366973234498</v>
      </c>
      <c r="Q43" s="1"/>
      <c r="R43" s="1"/>
      <c r="S43" s="1"/>
      <c r="T43" s="1"/>
    </row>
    <row r="44" spans="2:20" ht="25.5" x14ac:dyDescent="0.25">
      <c r="B44" s="1"/>
      <c r="C44" s="112" t="s">
        <v>51</v>
      </c>
      <c r="D44" s="46"/>
      <c r="E44" s="47"/>
      <c r="F44" s="37" t="s">
        <v>23</v>
      </c>
      <c r="G44" s="48">
        <v>12</v>
      </c>
      <c r="H44" s="49" t="s">
        <v>60</v>
      </c>
      <c r="I44" s="114"/>
      <c r="J44" s="51">
        <f t="shared" si="16"/>
        <v>0</v>
      </c>
      <c r="K44" s="116">
        <f t="shared" si="13"/>
        <v>0</v>
      </c>
      <c r="L44" s="48">
        <f t="shared" si="14"/>
        <v>1.5822000000000001</v>
      </c>
      <c r="M44" s="49">
        <f t="shared" si="15"/>
        <v>1.5909200000000001</v>
      </c>
      <c r="N44" s="117">
        <f>+K44*(4/12*L44+8/12*M44)</f>
        <v>0</v>
      </c>
      <c r="Q44" s="1"/>
      <c r="R44" s="1"/>
      <c r="S44" s="1"/>
      <c r="T44" s="1"/>
    </row>
    <row r="45" spans="2:20" x14ac:dyDescent="0.25">
      <c r="B45" s="1"/>
      <c r="C45" s="141" t="s">
        <v>62</v>
      </c>
      <c r="D45" s="55">
        <v>994.35941510000009</v>
      </c>
      <c r="E45" s="56">
        <v>23963.63</v>
      </c>
      <c r="F45" s="57" t="s">
        <v>53</v>
      </c>
      <c r="G45" s="142">
        <v>5</v>
      </c>
      <c r="H45" s="143" t="s">
        <v>60</v>
      </c>
      <c r="I45" s="144"/>
      <c r="J45" s="145">
        <f t="shared" si="16"/>
        <v>4971.7970755000006</v>
      </c>
      <c r="K45" s="146">
        <f t="shared" si="13"/>
        <v>4971.7970755000006</v>
      </c>
      <c r="L45" s="57">
        <f t="shared" si="14"/>
        <v>1.5822000000000001</v>
      </c>
      <c r="M45" s="58">
        <f t="shared" si="15"/>
        <v>1.5909200000000001</v>
      </c>
      <c r="N45" s="62">
        <f>+K45*M45</f>
        <v>7909.7314033544617</v>
      </c>
      <c r="Q45" s="1"/>
      <c r="R45" s="1"/>
      <c r="S45" s="1"/>
      <c r="T45" s="1"/>
    </row>
    <row r="46" spans="2:20" x14ac:dyDescent="0.25">
      <c r="B46" s="1"/>
      <c r="C46" s="65" t="s">
        <v>54</v>
      </c>
      <c r="D46" s="46"/>
      <c r="E46" s="47"/>
      <c r="F46" s="37"/>
      <c r="G46" s="48"/>
      <c r="H46" s="49"/>
      <c r="I46" s="121"/>
      <c r="J46" s="122"/>
      <c r="K46" s="123"/>
      <c r="L46" s="48"/>
      <c r="M46" s="49"/>
      <c r="N46" s="124"/>
      <c r="Q46" s="1"/>
      <c r="R46" s="1"/>
      <c r="S46" s="1"/>
      <c r="T46" s="1"/>
    </row>
    <row r="47" spans="2:20" x14ac:dyDescent="0.25">
      <c r="B47" s="1"/>
      <c r="C47" s="45" t="s">
        <v>55</v>
      </c>
      <c r="D47" s="46"/>
      <c r="E47" s="47"/>
      <c r="F47" s="37" t="s">
        <v>23</v>
      </c>
      <c r="G47" s="48">
        <v>12</v>
      </c>
      <c r="H47" s="49" t="s">
        <v>60</v>
      </c>
      <c r="I47" s="114"/>
      <c r="J47" s="51">
        <f t="shared" ref="J47:J48" si="17">+G47*(D47)</f>
        <v>0</v>
      </c>
      <c r="K47" s="116">
        <f t="shared" ref="K47:K48" si="18">+J47-I47</f>
        <v>0</v>
      </c>
      <c r="L47" s="48">
        <f t="shared" si="14"/>
        <v>1.5822000000000001</v>
      </c>
      <c r="M47" s="49">
        <f t="shared" si="15"/>
        <v>1.5909200000000001</v>
      </c>
      <c r="N47" s="117">
        <f>+K47*(4/12*L47+8/12*M47)</f>
        <v>0</v>
      </c>
      <c r="Q47" s="1"/>
      <c r="R47" s="1"/>
      <c r="S47" s="1"/>
      <c r="T47" s="1"/>
    </row>
    <row r="48" spans="2:20" x14ac:dyDescent="0.25">
      <c r="B48" s="1"/>
      <c r="C48" s="45" t="s">
        <v>56</v>
      </c>
      <c r="D48" s="46">
        <v>87.096016013347537</v>
      </c>
      <c r="E48" s="47">
        <v>250709.5714805953</v>
      </c>
      <c r="F48" s="37" t="s">
        <v>23</v>
      </c>
      <c r="G48" s="48">
        <v>12</v>
      </c>
      <c r="H48" s="49" t="s">
        <v>60</v>
      </c>
      <c r="I48" s="114"/>
      <c r="J48" s="51">
        <f t="shared" si="17"/>
        <v>1045.1521921601704</v>
      </c>
      <c r="K48" s="116">
        <f t="shared" si="18"/>
        <v>1045.1521921601704</v>
      </c>
      <c r="L48" s="48">
        <f t="shared" si="14"/>
        <v>1.5822000000000001</v>
      </c>
      <c r="M48" s="49">
        <f t="shared" si="15"/>
        <v>1.5909200000000001</v>
      </c>
      <c r="N48" s="117">
        <f>+K48*(4/12*L48+8/12*M48)</f>
        <v>1659.7156165129129</v>
      </c>
      <c r="Q48" s="1"/>
      <c r="R48" s="1"/>
      <c r="S48" s="1"/>
      <c r="T48" s="1"/>
    </row>
    <row r="49" spans="2:20" x14ac:dyDescent="0.25">
      <c r="B49" s="1"/>
      <c r="C49" s="65" t="s">
        <v>44</v>
      </c>
      <c r="D49" s="46"/>
      <c r="E49" s="47"/>
      <c r="F49" s="147"/>
      <c r="G49" s="147"/>
      <c r="H49" s="148"/>
      <c r="I49" s="121"/>
      <c r="J49" s="122"/>
      <c r="K49" s="116"/>
      <c r="L49" s="48"/>
      <c r="M49" s="49"/>
      <c r="N49" s="124"/>
      <c r="Q49" s="1"/>
      <c r="R49" s="1"/>
      <c r="S49" s="1"/>
      <c r="T49" s="1"/>
    </row>
    <row r="50" spans="2:20" x14ac:dyDescent="0.25">
      <c r="B50" s="1"/>
      <c r="C50" s="45" t="s">
        <v>55</v>
      </c>
      <c r="D50" s="46"/>
      <c r="E50" s="47"/>
      <c r="F50" s="37" t="s">
        <v>23</v>
      </c>
      <c r="G50" s="48">
        <v>12</v>
      </c>
      <c r="H50" s="49" t="s">
        <v>60</v>
      </c>
      <c r="I50" s="121"/>
      <c r="J50" s="51">
        <f t="shared" ref="J50:J51" si="19">+G50*(D50)</f>
        <v>0</v>
      </c>
      <c r="K50" s="116">
        <f t="shared" si="13"/>
        <v>0</v>
      </c>
      <c r="L50" s="48">
        <f t="shared" si="14"/>
        <v>1.5822000000000001</v>
      </c>
      <c r="M50" s="49">
        <f t="shared" si="15"/>
        <v>1.5909200000000001</v>
      </c>
      <c r="N50" s="124">
        <f>+K50*(4/12*L50+8/12*M50)</f>
        <v>0</v>
      </c>
      <c r="P50" s="149"/>
      <c r="Q50" s="1"/>
      <c r="R50" s="1"/>
      <c r="S50" s="1"/>
      <c r="T50" s="1"/>
    </row>
    <row r="51" spans="2:20" x14ac:dyDescent="0.25">
      <c r="B51" s="1"/>
      <c r="C51" s="45" t="s">
        <v>56</v>
      </c>
      <c r="D51" s="46"/>
      <c r="E51" s="47"/>
      <c r="F51" s="37" t="s">
        <v>23</v>
      </c>
      <c r="G51" s="48">
        <v>12</v>
      </c>
      <c r="H51" s="49" t="s">
        <v>60</v>
      </c>
      <c r="I51" s="114"/>
      <c r="J51" s="51">
        <f t="shared" si="19"/>
        <v>0</v>
      </c>
      <c r="K51" s="116">
        <f t="shared" si="13"/>
        <v>0</v>
      </c>
      <c r="L51" s="37">
        <f t="shared" si="14"/>
        <v>1.5822000000000001</v>
      </c>
      <c r="M51" s="113">
        <f t="shared" si="15"/>
        <v>1.5909200000000001</v>
      </c>
      <c r="N51" s="117">
        <f>+K51*(4/12*L51+8/12*M51)</f>
        <v>0</v>
      </c>
      <c r="Q51" s="1"/>
      <c r="R51" s="1"/>
      <c r="S51" s="1"/>
      <c r="T51" s="1"/>
    </row>
    <row r="52" spans="2:20" x14ac:dyDescent="0.25">
      <c r="B52" s="1"/>
      <c r="C52" s="70"/>
      <c r="D52" s="71"/>
      <c r="E52" s="72"/>
      <c r="F52" s="125"/>
      <c r="G52" s="125"/>
      <c r="H52" s="129"/>
      <c r="I52" s="126"/>
      <c r="J52" s="127"/>
      <c r="K52" s="116"/>
      <c r="L52" s="73"/>
      <c r="M52" s="74"/>
      <c r="N52" s="130"/>
      <c r="Q52" s="1"/>
      <c r="R52" s="1"/>
      <c r="S52" s="1"/>
      <c r="T52" s="1"/>
    </row>
    <row r="53" spans="2:20" ht="21" customHeight="1" x14ac:dyDescent="0.25">
      <c r="B53" s="1"/>
      <c r="C53" s="80" t="s">
        <v>63</v>
      </c>
      <c r="D53" s="81">
        <f>SUM(D42:D52)</f>
        <v>3054.495865622544</v>
      </c>
      <c r="E53" s="82">
        <f>SUM(E42:E52)</f>
        <v>9883341.714769626</v>
      </c>
      <c r="F53" s="131"/>
      <c r="G53" s="131"/>
      <c r="H53" s="132"/>
      <c r="I53" s="133">
        <f>SUM(I42:I52)</f>
        <v>0</v>
      </c>
      <c r="J53" s="134">
        <f>SUM(J42:J52)</f>
        <v>29693.434481770524</v>
      </c>
      <c r="K53" s="135">
        <f>SUM(K42:K52)</f>
        <v>29693.434481770524</v>
      </c>
      <c r="L53" s="88">
        <f>1.6081-0.0259</f>
        <v>1.5822000000000001</v>
      </c>
      <c r="M53" s="88">
        <f>1.6223-0.0362+0.00482</f>
        <v>1.5909200000000001</v>
      </c>
      <c r="N53" s="89">
        <f>SUM(N42:N52)</f>
        <v>47168.02122634415</v>
      </c>
      <c r="Q53" s="1"/>
      <c r="R53" s="1"/>
      <c r="S53" s="1"/>
      <c r="T53" s="1"/>
    </row>
    <row r="54" spans="2:20" ht="10.5" customHeight="1" x14ac:dyDescent="0.25">
      <c r="B54" s="1"/>
      <c r="C54" s="70"/>
      <c r="D54" s="71"/>
      <c r="E54" s="72"/>
      <c r="F54" s="125"/>
      <c r="G54" s="125"/>
      <c r="H54" s="129"/>
      <c r="I54" s="126"/>
      <c r="J54" s="127"/>
      <c r="K54" s="128"/>
      <c r="L54" s="125"/>
      <c r="M54" s="129"/>
      <c r="N54" s="150"/>
      <c r="Q54" s="1"/>
      <c r="R54" s="1"/>
      <c r="S54" s="1"/>
      <c r="T54" s="1"/>
    </row>
    <row r="55" spans="2:20" ht="28.5" customHeight="1" x14ac:dyDescent="0.25">
      <c r="B55" s="1"/>
      <c r="C55" s="151" t="s">
        <v>64</v>
      </c>
      <c r="D55" s="152">
        <f>+D53+D39+D22</f>
        <v>4752.8743825057063</v>
      </c>
      <c r="E55" s="153">
        <f>+E53+E39+E22</f>
        <v>14315797.158310749</v>
      </c>
      <c r="F55" s="154"/>
      <c r="G55" s="154"/>
      <c r="H55" s="155"/>
      <c r="I55" s="156">
        <f>+I53+I39+I22</f>
        <v>0</v>
      </c>
      <c r="J55" s="157">
        <f>+J53+J39+J22</f>
        <v>4462148.8780228933</v>
      </c>
      <c r="K55" s="158">
        <f>+K53+K39+K22</f>
        <v>4462148.8780228933</v>
      </c>
      <c r="L55" s="159"/>
      <c r="M55" s="159"/>
      <c r="N55" s="160">
        <f>+N53+N39+N22</f>
        <v>102233.88976755558</v>
      </c>
      <c r="Q55" s="1"/>
      <c r="R55" s="1"/>
      <c r="S55" s="1"/>
      <c r="T55" s="1"/>
    </row>
    <row r="56" spans="2:20" s="1" customFormat="1" ht="12" customHeight="1" x14ac:dyDescent="0.25">
      <c r="C56" s="161"/>
      <c r="D56" s="162"/>
      <c r="E56" s="162"/>
      <c r="F56" s="161"/>
      <c r="G56" s="161"/>
      <c r="H56" s="161"/>
      <c r="I56" s="163"/>
      <c r="J56" s="163"/>
      <c r="K56" s="163"/>
      <c r="L56" s="164"/>
      <c r="M56" s="164"/>
      <c r="N56" s="165"/>
    </row>
    <row r="57" spans="2:20" x14ac:dyDescent="0.25">
      <c r="B57" s="1"/>
      <c r="C57" s="166" t="s">
        <v>65</v>
      </c>
      <c r="D57" s="167"/>
      <c r="E57" s="168"/>
      <c r="F57" s="169"/>
      <c r="G57" s="169"/>
      <c r="H57" s="169"/>
      <c r="I57" s="169"/>
      <c r="J57" s="169"/>
      <c r="K57" s="169"/>
      <c r="L57" s="169"/>
      <c r="M57" s="169"/>
      <c r="N57" s="169"/>
      <c r="Q57" s="1"/>
      <c r="R57" s="1"/>
      <c r="S57" s="1"/>
      <c r="T57" s="1"/>
    </row>
    <row r="58" spans="2:20" s="1" customFormat="1" x14ac:dyDescent="0.25">
      <c r="C58" s="1" t="s">
        <v>66</v>
      </c>
      <c r="D58" s="168"/>
      <c r="E58" s="168"/>
      <c r="N58" s="170"/>
    </row>
    <row r="59" spans="2:20" s="1" customFormat="1" x14ac:dyDescent="0.25">
      <c r="D59" s="168"/>
      <c r="E59" s="168"/>
    </row>
    <row r="60" spans="2:20" s="1" customFormat="1" x14ac:dyDescent="0.25">
      <c r="B60" s="171"/>
      <c r="C60" s="172" t="s">
        <v>67</v>
      </c>
      <c r="D60" s="173" t="s">
        <v>48</v>
      </c>
      <c r="E60" s="173" t="s">
        <v>68</v>
      </c>
      <c r="F60" s="2"/>
      <c r="G60" s="171"/>
      <c r="H60" s="171"/>
      <c r="I60" s="171"/>
      <c r="J60" s="171"/>
      <c r="K60" s="171"/>
      <c r="L60" s="171"/>
      <c r="M60" s="171"/>
      <c r="N60" s="171"/>
    </row>
    <row r="61" spans="2:20" s="1" customFormat="1" x14ac:dyDescent="0.25">
      <c r="B61" s="171"/>
      <c r="C61" s="174" t="s">
        <v>69</v>
      </c>
      <c r="D61" s="175">
        <v>8.2000000000000003E-2</v>
      </c>
      <c r="E61" s="175">
        <v>8.2000000000000003E-2</v>
      </c>
      <c r="F61" s="2"/>
      <c r="G61" s="171"/>
      <c r="H61" s="171"/>
      <c r="I61" s="171"/>
      <c r="J61" s="171"/>
      <c r="K61" s="171"/>
      <c r="L61" s="171"/>
      <c r="M61" s="171"/>
      <c r="N61" s="171"/>
    </row>
    <row r="62" spans="2:20" s="1" customFormat="1" x14ac:dyDescent="0.25">
      <c r="B62" s="171"/>
      <c r="C62" s="176" t="s">
        <v>70</v>
      </c>
      <c r="D62" s="175">
        <v>0.91800000000000004</v>
      </c>
      <c r="E62" s="175">
        <v>0.91800000000000004</v>
      </c>
      <c r="F62" s="2"/>
      <c r="G62" s="171"/>
      <c r="H62" s="171"/>
      <c r="I62" s="171"/>
      <c r="J62" s="171"/>
      <c r="K62" s="171"/>
      <c r="L62" s="171"/>
      <c r="M62" s="171"/>
      <c r="N62" s="171"/>
    </row>
    <row r="63" spans="2:20" s="1" customFormat="1" x14ac:dyDescent="0.25">
      <c r="D63" s="177">
        <f t="shared" ref="D63:E63" si="20">SUM(D61:D62)</f>
        <v>1</v>
      </c>
      <c r="E63" s="177">
        <f t="shared" si="20"/>
        <v>1</v>
      </c>
      <c r="F63" s="2"/>
    </row>
    <row r="64" spans="2:20" s="1" customFormat="1" x14ac:dyDescent="0.25">
      <c r="D64" s="178"/>
      <c r="E64" s="178"/>
      <c r="F64" s="2"/>
    </row>
    <row r="65" spans="2:20" x14ac:dyDescent="0.25">
      <c r="B65" s="1"/>
      <c r="C65"/>
      <c r="D65" s="179"/>
      <c r="E65" s="179"/>
      <c r="G65"/>
      <c r="H65"/>
      <c r="I65"/>
      <c r="J65"/>
      <c r="K65"/>
      <c r="L65"/>
      <c r="M65"/>
      <c r="N65"/>
      <c r="Q65" s="1"/>
      <c r="R65" s="1"/>
      <c r="S65" s="1"/>
      <c r="T65" s="1"/>
    </row>
    <row r="66" spans="2:20" x14ac:dyDescent="0.25">
      <c r="B66" s="1"/>
      <c r="C66"/>
      <c r="D66" s="179"/>
      <c r="E66" s="179"/>
      <c r="G66"/>
      <c r="H66"/>
      <c r="I66"/>
      <c r="J66"/>
      <c r="K66"/>
      <c r="L66"/>
      <c r="M66"/>
      <c r="N66"/>
    </row>
    <row r="67" spans="2:20" x14ac:dyDescent="0.25">
      <c r="B67" s="1"/>
      <c r="C67"/>
      <c r="D67" s="179"/>
      <c r="E67" s="179"/>
      <c r="G67"/>
      <c r="H67"/>
      <c r="I67"/>
      <c r="J67"/>
      <c r="K67"/>
      <c r="L67"/>
      <c r="M67"/>
      <c r="N67"/>
    </row>
    <row r="68" spans="2:20" x14ac:dyDescent="0.25">
      <c r="B68" s="1"/>
      <c r="C68"/>
      <c r="D68" s="179"/>
      <c r="E68" s="179"/>
      <c r="G68"/>
      <c r="H68"/>
      <c r="I68"/>
      <c r="J68"/>
      <c r="K68"/>
      <c r="L68"/>
      <c r="M68"/>
      <c r="N68"/>
    </row>
  </sheetData>
  <mergeCells count="5">
    <mergeCell ref="C4:C5"/>
    <mergeCell ref="D4:E4"/>
    <mergeCell ref="I4:K4"/>
    <mergeCell ref="L4:M4"/>
    <mergeCell ref="F5:G5"/>
  </mergeCells>
  <pageMargins left="0.25" right="0.25" top="0.75" bottom="0.75" header="0.3" footer="0.3"/>
  <pageSetup scale="4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7" tint="0.59999389629810485"/>
  </sheetPr>
  <dimension ref="A1:AP478"/>
  <sheetViews>
    <sheetView zoomScaleNormal="100" workbookViewId="0">
      <pane xSplit="1" ySplit="4" topLeftCell="B5" activePane="bottomRight" state="frozen"/>
      <selection activeCell="B70" sqref="B70"/>
      <selection pane="topRight" activeCell="B70" sqref="B70"/>
      <selection pane="bottomLeft" activeCell="B70" sqref="B70"/>
      <selection pane="bottomRight" activeCell="B70" sqref="B70"/>
    </sheetView>
  </sheetViews>
  <sheetFormatPr defaultRowHeight="15" x14ac:dyDescent="0.25"/>
  <cols>
    <col min="1" max="1" width="48" style="276" customWidth="1"/>
    <col min="2" max="2" width="15" style="276" customWidth="1"/>
    <col min="3" max="3" width="13.140625" style="276" customWidth="1"/>
    <col min="4" max="4" width="9.140625" style="276"/>
    <col min="5" max="5" width="11.7109375" style="276" customWidth="1"/>
    <col min="6" max="6" width="12.5703125" style="276" customWidth="1"/>
    <col min="7" max="7" width="16" style="276" customWidth="1"/>
    <col min="8" max="8" width="4" style="184" customWidth="1"/>
    <col min="9" max="9" width="11.7109375" style="276" customWidth="1"/>
    <col min="10" max="10" width="15" style="276" customWidth="1"/>
    <col min="11" max="11" width="13.28515625" style="276" customWidth="1"/>
    <col min="12" max="12" width="15" style="276" customWidth="1"/>
    <col min="13" max="13" width="13.140625" style="277" customWidth="1"/>
    <col min="14" max="15" width="9.140625" style="276"/>
    <col min="16" max="16" width="11.7109375" style="276" customWidth="1"/>
    <col min="17" max="17" width="13.140625" style="276" customWidth="1"/>
    <col min="18" max="18" width="14.140625" style="277" customWidth="1"/>
    <col min="19" max="19" width="4" style="184" customWidth="1"/>
    <col min="20" max="20" width="11.5703125" style="276" customWidth="1"/>
    <col min="21" max="21" width="15" style="276" customWidth="1"/>
    <col min="22" max="22" width="13.28515625" style="276" customWidth="1"/>
    <col min="23" max="23" width="15" style="276" customWidth="1"/>
    <col min="24" max="24" width="13.140625" style="277" customWidth="1"/>
    <col min="25" max="26" width="9.140625" style="276"/>
    <col min="27" max="27" width="11.7109375" style="276" customWidth="1"/>
    <col min="28" max="28" width="13.140625" style="276" customWidth="1"/>
    <col min="29" max="29" width="14.140625" style="277" customWidth="1"/>
    <col min="30" max="30" width="4" style="184" customWidth="1"/>
    <col min="31" max="31" width="11" style="276" customWidth="1"/>
    <col min="32" max="32" width="15" style="276" customWidth="1"/>
    <col min="33" max="33" width="13.28515625" style="276" customWidth="1"/>
    <col min="34" max="34" width="15" style="276" customWidth="1"/>
    <col min="35" max="35" width="13.140625" style="277" customWidth="1"/>
    <col min="36" max="37" width="9.140625" style="276"/>
    <col min="38" max="38" width="11.7109375" style="276" customWidth="1"/>
    <col min="39" max="39" width="13.140625" style="276" customWidth="1"/>
    <col min="40" max="40" width="14.140625" style="277" customWidth="1"/>
    <col min="41" max="41" width="4" style="184" customWidth="1"/>
    <col min="42" max="42" width="9.140625" style="278" customWidth="1"/>
    <col min="43" max="16384" width="9.140625" style="276"/>
  </cols>
  <sheetData>
    <row r="1" spans="1:42" s="183" customFormat="1" ht="21" customHeight="1" x14ac:dyDescent="0.25">
      <c r="A1" s="182" t="s">
        <v>71</v>
      </c>
      <c r="B1" s="182"/>
      <c r="H1" s="184"/>
      <c r="I1" s="182"/>
      <c r="J1" s="182"/>
      <c r="K1" s="182"/>
      <c r="L1" s="182"/>
      <c r="M1" s="4"/>
      <c r="R1" s="4"/>
      <c r="S1" s="184"/>
      <c r="T1" s="182"/>
      <c r="U1" s="182"/>
      <c r="V1" s="182"/>
      <c r="W1" s="182"/>
      <c r="X1" s="4"/>
      <c r="AC1" s="4"/>
      <c r="AD1" s="184"/>
      <c r="AE1" s="182"/>
      <c r="AF1" s="182"/>
      <c r="AG1" s="182"/>
      <c r="AH1" s="182"/>
      <c r="AI1" s="4"/>
      <c r="AN1" s="4"/>
      <c r="AO1" s="184"/>
      <c r="AP1" s="184"/>
    </row>
    <row r="2" spans="1:42" s="186" customFormat="1" ht="17.25" customHeight="1" x14ac:dyDescent="0.2">
      <c r="A2" s="185"/>
      <c r="C2" s="187"/>
      <c r="H2" s="188"/>
      <c r="I2" s="189" t="s">
        <v>72</v>
      </c>
      <c r="J2" s="189"/>
      <c r="K2" s="189"/>
      <c r="L2" s="189"/>
      <c r="M2" s="189"/>
      <c r="R2" s="189"/>
      <c r="S2" s="188"/>
      <c r="T2" s="189" t="s">
        <v>73</v>
      </c>
      <c r="U2" s="189"/>
      <c r="V2" s="189"/>
      <c r="W2" s="189"/>
      <c r="X2" s="189"/>
      <c r="AC2" s="189"/>
      <c r="AD2" s="188"/>
      <c r="AE2" s="189" t="s">
        <v>74</v>
      </c>
      <c r="AF2" s="189"/>
      <c r="AG2" s="189"/>
      <c r="AH2" s="189"/>
      <c r="AI2" s="189"/>
      <c r="AN2" s="189"/>
      <c r="AO2" s="188"/>
      <c r="AP2" s="188"/>
    </row>
    <row r="3" spans="1:42" s="186" customFormat="1" ht="12.75" x14ac:dyDescent="0.2">
      <c r="H3" s="188"/>
      <c r="M3" s="189"/>
      <c r="R3" s="189"/>
      <c r="S3" s="188"/>
      <c r="X3" s="189"/>
      <c r="AC3" s="189"/>
      <c r="AD3" s="188"/>
      <c r="AI3" s="189"/>
      <c r="AN3" s="189"/>
      <c r="AO3" s="188"/>
      <c r="AP3" s="188"/>
    </row>
    <row r="4" spans="1:42" s="197" customFormat="1" ht="46.5" customHeight="1" thickBot="1" x14ac:dyDescent="0.25">
      <c r="A4" s="190" t="s">
        <v>75</v>
      </c>
      <c r="B4" s="191" t="s">
        <v>76</v>
      </c>
      <c r="C4" s="192" t="s">
        <v>77</v>
      </c>
      <c r="D4" s="191" t="s">
        <v>78</v>
      </c>
      <c r="E4" s="191" t="s">
        <v>79</v>
      </c>
      <c r="F4" s="192" t="s">
        <v>80</v>
      </c>
      <c r="G4" s="191" t="s">
        <v>81</v>
      </c>
      <c r="H4" s="193"/>
      <c r="I4" s="191" t="s">
        <v>82</v>
      </c>
      <c r="J4" s="191" t="s">
        <v>83</v>
      </c>
      <c r="K4" s="191" t="s">
        <v>84</v>
      </c>
      <c r="L4" s="191" t="s">
        <v>85</v>
      </c>
      <c r="M4" s="192" t="s">
        <v>86</v>
      </c>
      <c r="N4" s="191" t="s">
        <v>78</v>
      </c>
      <c r="O4" s="191" t="s">
        <v>87</v>
      </c>
      <c r="P4" s="191" t="s">
        <v>79</v>
      </c>
      <c r="Q4" s="192" t="s">
        <v>80</v>
      </c>
      <c r="R4" s="191" t="s">
        <v>88</v>
      </c>
      <c r="S4" s="193"/>
      <c r="T4" s="191" t="s">
        <v>82</v>
      </c>
      <c r="U4" s="191" t="s">
        <v>83</v>
      </c>
      <c r="V4" s="191" t="s">
        <v>84</v>
      </c>
      <c r="W4" s="191" t="s">
        <v>85</v>
      </c>
      <c r="X4" s="192" t="s">
        <v>86</v>
      </c>
      <c r="Y4" s="191" t="s">
        <v>78</v>
      </c>
      <c r="Z4" s="191" t="s">
        <v>87</v>
      </c>
      <c r="AA4" s="191" t="s">
        <v>79</v>
      </c>
      <c r="AB4" s="192" t="s">
        <v>80</v>
      </c>
      <c r="AC4" s="191" t="s">
        <v>88</v>
      </c>
      <c r="AD4" s="193"/>
      <c r="AE4" s="194" t="s">
        <v>82</v>
      </c>
      <c r="AF4" s="191" t="s">
        <v>83</v>
      </c>
      <c r="AG4" s="191" t="s">
        <v>84</v>
      </c>
      <c r="AH4" s="191" t="s">
        <v>85</v>
      </c>
      <c r="AI4" s="192" t="s">
        <v>86</v>
      </c>
      <c r="AJ4" s="191" t="s">
        <v>78</v>
      </c>
      <c r="AK4" s="191" t="s">
        <v>87</v>
      </c>
      <c r="AL4" s="191" t="s">
        <v>79</v>
      </c>
      <c r="AM4" s="192" t="s">
        <v>80</v>
      </c>
      <c r="AN4" s="191" t="s">
        <v>88</v>
      </c>
      <c r="AO4" s="195"/>
      <c r="AP4" s="196"/>
    </row>
    <row r="5" spans="1:42" s="218" customFormat="1" ht="17.25" customHeight="1" x14ac:dyDescent="0.2">
      <c r="A5" s="198">
        <v>40574</v>
      </c>
      <c r="B5" s="199">
        <f>+L5+W5+AH5</f>
        <v>0</v>
      </c>
      <c r="C5" s="200">
        <f>+B5</f>
        <v>0</v>
      </c>
      <c r="D5" s="201">
        <v>1.47E-2</v>
      </c>
      <c r="E5" s="202">
        <f>+P5+AA5+AL5</f>
        <v>0</v>
      </c>
      <c r="F5" s="203">
        <f>+E5</f>
        <v>0</v>
      </c>
      <c r="G5" s="204">
        <f>+F5+C5</f>
        <v>0</v>
      </c>
      <c r="H5" s="205"/>
      <c r="I5" s="206"/>
      <c r="J5" s="207" t="s">
        <v>24</v>
      </c>
      <c r="K5" s="208">
        <v>1.4E-2</v>
      </c>
      <c r="L5" s="209">
        <f t="shared" ref="L5:L8" si="0">+K5*I5</f>
        <v>0</v>
      </c>
      <c r="M5" s="210">
        <f>+L5</f>
        <v>0</v>
      </c>
      <c r="N5" s="201">
        <v>1.47E-2</v>
      </c>
      <c r="O5" s="211">
        <v>31</v>
      </c>
      <c r="P5" s="212">
        <v>0</v>
      </c>
      <c r="Q5" s="203">
        <f>+P5</f>
        <v>0</v>
      </c>
      <c r="R5" s="204">
        <f>+Q5+M5</f>
        <v>0</v>
      </c>
      <c r="S5" s="205"/>
      <c r="T5" s="206"/>
      <c r="U5" s="207" t="s">
        <v>24</v>
      </c>
      <c r="V5" s="208">
        <v>9.0000000000000011E-3</v>
      </c>
      <c r="W5" s="213">
        <f t="shared" ref="W5:W8" si="1">+V5*T5</f>
        <v>0</v>
      </c>
      <c r="X5" s="214">
        <f>+W5</f>
        <v>0</v>
      </c>
      <c r="Y5" s="201">
        <v>1.47E-2</v>
      </c>
      <c r="Z5" s="211">
        <v>31</v>
      </c>
      <c r="AA5" s="212">
        <v>0</v>
      </c>
      <c r="AB5" s="203">
        <f>+AA5</f>
        <v>0</v>
      </c>
      <c r="AC5" s="204">
        <f>+AB5+X5</f>
        <v>0</v>
      </c>
      <c r="AD5" s="205"/>
      <c r="AE5" s="215"/>
      <c r="AF5" s="207" t="s">
        <v>60</v>
      </c>
      <c r="AG5" s="208">
        <v>1.5881000000000001</v>
      </c>
      <c r="AH5" s="213">
        <f t="shared" ref="AH5:AH8" si="2">+AG5*AE5</f>
        <v>0</v>
      </c>
      <c r="AI5" s="214">
        <f>+AH5</f>
        <v>0</v>
      </c>
      <c r="AJ5" s="201">
        <v>1.47E-2</v>
      </c>
      <c r="AK5" s="211">
        <v>31</v>
      </c>
      <c r="AL5" s="212">
        <v>0</v>
      </c>
      <c r="AM5" s="203">
        <f>+AL5</f>
        <v>0</v>
      </c>
      <c r="AN5" s="204">
        <f>+AM5+AI5</f>
        <v>0</v>
      </c>
      <c r="AO5" s="216"/>
      <c r="AP5" s="217"/>
    </row>
    <row r="6" spans="1:42" s="218" customFormat="1" ht="12.75" x14ac:dyDescent="0.2">
      <c r="A6" s="198">
        <v>40602</v>
      </c>
      <c r="B6" s="199">
        <f>+L6+W6+AH6</f>
        <v>0</v>
      </c>
      <c r="C6" s="200">
        <f t="shared" ref="C6:C44" si="3">+C5+B6</f>
        <v>0</v>
      </c>
      <c r="D6" s="201">
        <v>1.47E-2</v>
      </c>
      <c r="E6" s="202">
        <f>+P6+AA6+AL6</f>
        <v>0</v>
      </c>
      <c r="F6" s="203">
        <f t="shared" ref="F6:F44" si="4">+F5+E6</f>
        <v>0</v>
      </c>
      <c r="G6" s="204">
        <f t="shared" ref="G6:G44" si="5">+F6+C6</f>
        <v>0</v>
      </c>
      <c r="H6" s="205"/>
      <c r="I6" s="206"/>
      <c r="J6" s="207" t="s">
        <v>24</v>
      </c>
      <c r="K6" s="208">
        <f>+K5</f>
        <v>1.4E-2</v>
      </c>
      <c r="L6" s="209">
        <f t="shared" si="0"/>
        <v>0</v>
      </c>
      <c r="M6" s="210">
        <f t="shared" ref="M6:M9" si="6">+M5+L6</f>
        <v>0</v>
      </c>
      <c r="N6" s="201">
        <v>1.47E-2</v>
      </c>
      <c r="O6" s="211">
        <v>28</v>
      </c>
      <c r="P6" s="212">
        <f>+M5*N6*O6/365</f>
        <v>0</v>
      </c>
      <c r="Q6" s="203">
        <f t="shared" ref="Q6:Q9" si="7">+Q5+P6</f>
        <v>0</v>
      </c>
      <c r="R6" s="204">
        <f t="shared" ref="R6:R44" si="8">+Q6+M6</f>
        <v>0</v>
      </c>
      <c r="S6" s="205"/>
      <c r="T6" s="206"/>
      <c r="U6" s="207" t="s">
        <v>24</v>
      </c>
      <c r="V6" s="208">
        <f>+V5</f>
        <v>9.0000000000000011E-3</v>
      </c>
      <c r="W6" s="213">
        <f t="shared" si="1"/>
        <v>0</v>
      </c>
      <c r="X6" s="214">
        <f t="shared" ref="X6:X9" si="9">+X5+W6</f>
        <v>0</v>
      </c>
      <c r="Y6" s="201">
        <v>1.47E-2</v>
      </c>
      <c r="Z6" s="211">
        <v>28</v>
      </c>
      <c r="AA6" s="212">
        <f>+X5*Y6*Z6/365</f>
        <v>0</v>
      </c>
      <c r="AB6" s="203">
        <f t="shared" ref="AB6:AB9" si="10">+AB5+AA6</f>
        <v>0</v>
      </c>
      <c r="AC6" s="204">
        <f t="shared" ref="AC6:AC44" si="11">+AB6+X6</f>
        <v>0</v>
      </c>
      <c r="AD6" s="205"/>
      <c r="AE6" s="215"/>
      <c r="AF6" s="207" t="s">
        <v>60</v>
      </c>
      <c r="AG6" s="208">
        <f>+AG5</f>
        <v>1.5881000000000001</v>
      </c>
      <c r="AH6" s="213">
        <f t="shared" si="2"/>
        <v>0</v>
      </c>
      <c r="AI6" s="214">
        <f t="shared" ref="AI6:AI9" si="12">+AI5+AH6</f>
        <v>0</v>
      </c>
      <c r="AJ6" s="201">
        <v>1.47E-2</v>
      </c>
      <c r="AK6" s="211">
        <v>28</v>
      </c>
      <c r="AL6" s="212">
        <f>+AI5*AJ6*AK6/365</f>
        <v>0</v>
      </c>
      <c r="AM6" s="203">
        <f t="shared" ref="AM6:AM9" si="13">+AM5+AL6</f>
        <v>0</v>
      </c>
      <c r="AN6" s="204">
        <f t="shared" ref="AN6:AN44" si="14">+AM6+AI6</f>
        <v>0</v>
      </c>
      <c r="AO6" s="216"/>
      <c r="AP6" s="217"/>
    </row>
    <row r="7" spans="1:42" s="218" customFormat="1" ht="12.75" x14ac:dyDescent="0.2">
      <c r="A7" s="198">
        <v>40633</v>
      </c>
      <c r="B7" s="199">
        <f t="shared" ref="B7:B44" si="15">+L7+W7+AH7</f>
        <v>0</v>
      </c>
      <c r="C7" s="200">
        <f t="shared" si="3"/>
        <v>0</v>
      </c>
      <c r="D7" s="201">
        <v>1.47E-2</v>
      </c>
      <c r="E7" s="202">
        <f t="shared" ref="E7:E44" si="16">+P7+AA7+AL7</f>
        <v>0</v>
      </c>
      <c r="F7" s="203">
        <f t="shared" si="4"/>
        <v>0</v>
      </c>
      <c r="G7" s="204">
        <f t="shared" si="5"/>
        <v>0</v>
      </c>
      <c r="H7" s="205"/>
      <c r="I7" s="206"/>
      <c r="J7" s="207" t="s">
        <v>24</v>
      </c>
      <c r="K7" s="208">
        <f t="shared" ref="K7:K8" si="17">+K6</f>
        <v>1.4E-2</v>
      </c>
      <c r="L7" s="209">
        <f t="shared" si="0"/>
        <v>0</v>
      </c>
      <c r="M7" s="210">
        <f t="shared" si="6"/>
        <v>0</v>
      </c>
      <c r="N7" s="201">
        <v>1.47E-2</v>
      </c>
      <c r="O7" s="211">
        <v>31</v>
      </c>
      <c r="P7" s="212">
        <f t="shared" ref="P7:P16" si="18">+M6*N7*O7/365</f>
        <v>0</v>
      </c>
      <c r="Q7" s="203">
        <f t="shared" si="7"/>
        <v>0</v>
      </c>
      <c r="R7" s="204">
        <f t="shared" si="8"/>
        <v>0</v>
      </c>
      <c r="S7" s="205"/>
      <c r="T7" s="206"/>
      <c r="U7" s="207" t="s">
        <v>24</v>
      </c>
      <c r="V7" s="208">
        <f t="shared" ref="V7:V8" si="19">+V6</f>
        <v>9.0000000000000011E-3</v>
      </c>
      <c r="W7" s="213">
        <f t="shared" si="1"/>
        <v>0</v>
      </c>
      <c r="X7" s="214">
        <f t="shared" si="9"/>
        <v>0</v>
      </c>
      <c r="Y7" s="201">
        <v>1.47E-2</v>
      </c>
      <c r="Z7" s="211">
        <v>31</v>
      </c>
      <c r="AA7" s="212">
        <f t="shared" ref="AA7:AA16" si="20">+X6*Y7*Z7/365</f>
        <v>0</v>
      </c>
      <c r="AB7" s="203">
        <f t="shared" si="10"/>
        <v>0</v>
      </c>
      <c r="AC7" s="204">
        <f t="shared" si="11"/>
        <v>0</v>
      </c>
      <c r="AD7" s="205"/>
      <c r="AE7" s="215"/>
      <c r="AF7" s="207" t="s">
        <v>60</v>
      </c>
      <c r="AG7" s="208">
        <f t="shared" ref="AG7:AG8" si="21">+AG6</f>
        <v>1.5881000000000001</v>
      </c>
      <c r="AH7" s="213">
        <f t="shared" si="2"/>
        <v>0</v>
      </c>
      <c r="AI7" s="214">
        <f t="shared" si="12"/>
        <v>0</v>
      </c>
      <c r="AJ7" s="201">
        <v>1.47E-2</v>
      </c>
      <c r="AK7" s="211">
        <v>31</v>
      </c>
      <c r="AL7" s="212">
        <f t="shared" ref="AL7:AL16" si="22">+AI6*AJ7*AK7/365</f>
        <v>0</v>
      </c>
      <c r="AM7" s="203">
        <f t="shared" si="13"/>
        <v>0</v>
      </c>
      <c r="AN7" s="204">
        <f t="shared" si="14"/>
        <v>0</v>
      </c>
      <c r="AO7" s="216"/>
      <c r="AP7" s="217"/>
    </row>
    <row r="8" spans="1:42" s="218" customFormat="1" ht="12.75" x14ac:dyDescent="0.2">
      <c r="A8" s="198">
        <v>40663</v>
      </c>
      <c r="B8" s="199">
        <f t="shared" si="15"/>
        <v>0</v>
      </c>
      <c r="C8" s="200">
        <f t="shared" si="3"/>
        <v>0</v>
      </c>
      <c r="D8" s="201">
        <v>1.47E-2</v>
      </c>
      <c r="E8" s="202">
        <f t="shared" si="16"/>
        <v>0</v>
      </c>
      <c r="F8" s="203">
        <f t="shared" si="4"/>
        <v>0</v>
      </c>
      <c r="G8" s="204">
        <f t="shared" si="5"/>
        <v>0</v>
      </c>
      <c r="H8" s="205"/>
      <c r="I8" s="206"/>
      <c r="J8" s="207" t="s">
        <v>24</v>
      </c>
      <c r="K8" s="208">
        <f t="shared" si="17"/>
        <v>1.4E-2</v>
      </c>
      <c r="L8" s="209">
        <f t="shared" si="0"/>
        <v>0</v>
      </c>
      <c r="M8" s="210">
        <f t="shared" si="6"/>
        <v>0</v>
      </c>
      <c r="N8" s="201">
        <v>1.47E-2</v>
      </c>
      <c r="O8" s="211">
        <v>30</v>
      </c>
      <c r="P8" s="212">
        <f t="shared" si="18"/>
        <v>0</v>
      </c>
      <c r="Q8" s="203">
        <f t="shared" si="7"/>
        <v>0</v>
      </c>
      <c r="R8" s="204">
        <f t="shared" si="8"/>
        <v>0</v>
      </c>
      <c r="S8" s="205"/>
      <c r="T8" s="206"/>
      <c r="U8" s="207" t="s">
        <v>24</v>
      </c>
      <c r="V8" s="208">
        <f t="shared" si="19"/>
        <v>9.0000000000000011E-3</v>
      </c>
      <c r="W8" s="213">
        <f t="shared" si="1"/>
        <v>0</v>
      </c>
      <c r="X8" s="214">
        <f t="shared" si="9"/>
        <v>0</v>
      </c>
      <c r="Y8" s="201">
        <v>1.47E-2</v>
      </c>
      <c r="Z8" s="211">
        <v>30</v>
      </c>
      <c r="AA8" s="212">
        <f t="shared" si="20"/>
        <v>0</v>
      </c>
      <c r="AB8" s="203">
        <f t="shared" si="10"/>
        <v>0</v>
      </c>
      <c r="AC8" s="204">
        <f t="shared" si="11"/>
        <v>0</v>
      </c>
      <c r="AD8" s="205"/>
      <c r="AE8" s="215"/>
      <c r="AF8" s="207" t="s">
        <v>60</v>
      </c>
      <c r="AG8" s="208">
        <f t="shared" si="21"/>
        <v>1.5881000000000001</v>
      </c>
      <c r="AH8" s="213">
        <f t="shared" si="2"/>
        <v>0</v>
      </c>
      <c r="AI8" s="214">
        <f t="shared" si="12"/>
        <v>0</v>
      </c>
      <c r="AJ8" s="201">
        <v>1.47E-2</v>
      </c>
      <c r="AK8" s="211">
        <v>30</v>
      </c>
      <c r="AL8" s="212">
        <f t="shared" si="22"/>
        <v>0</v>
      </c>
      <c r="AM8" s="203">
        <f t="shared" si="13"/>
        <v>0</v>
      </c>
      <c r="AN8" s="204">
        <f t="shared" si="14"/>
        <v>0</v>
      </c>
      <c r="AO8" s="216"/>
      <c r="AP8" s="217"/>
    </row>
    <row r="9" spans="1:42" s="218" customFormat="1" ht="12.75" x14ac:dyDescent="0.2">
      <c r="A9" s="198">
        <v>40694</v>
      </c>
      <c r="B9" s="199">
        <f t="shared" si="15"/>
        <v>0</v>
      </c>
      <c r="C9" s="200">
        <f t="shared" si="3"/>
        <v>0</v>
      </c>
      <c r="D9" s="201">
        <v>1.47E-2</v>
      </c>
      <c r="E9" s="202">
        <f t="shared" si="16"/>
        <v>0</v>
      </c>
      <c r="F9" s="203">
        <f t="shared" si="4"/>
        <v>0</v>
      </c>
      <c r="G9" s="204">
        <f t="shared" si="5"/>
        <v>0</v>
      </c>
      <c r="H9" s="205"/>
      <c r="I9" s="206"/>
      <c r="J9" s="207" t="s">
        <v>24</v>
      </c>
      <c r="K9" s="208">
        <v>1.3900000000000001E-2</v>
      </c>
      <c r="L9" s="209">
        <f>+K9*I9</f>
        <v>0</v>
      </c>
      <c r="M9" s="210">
        <f t="shared" si="6"/>
        <v>0</v>
      </c>
      <c r="N9" s="201">
        <v>1.47E-2</v>
      </c>
      <c r="O9" s="211">
        <v>31</v>
      </c>
      <c r="P9" s="212">
        <f t="shared" si="18"/>
        <v>0</v>
      </c>
      <c r="Q9" s="203">
        <f t="shared" si="7"/>
        <v>0</v>
      </c>
      <c r="R9" s="204">
        <f t="shared" si="8"/>
        <v>0</v>
      </c>
      <c r="S9" s="205"/>
      <c r="T9" s="206"/>
      <c r="U9" s="207" t="s">
        <v>24</v>
      </c>
      <c r="V9" s="208">
        <v>8.8999999999999999E-3</v>
      </c>
      <c r="W9" s="213">
        <f>+V9*T9</f>
        <v>0</v>
      </c>
      <c r="X9" s="214">
        <f t="shared" si="9"/>
        <v>0</v>
      </c>
      <c r="Y9" s="201">
        <v>1.47E-2</v>
      </c>
      <c r="Z9" s="211">
        <v>31</v>
      </c>
      <c r="AA9" s="212">
        <f t="shared" si="20"/>
        <v>0</v>
      </c>
      <c r="AB9" s="203">
        <f t="shared" si="10"/>
        <v>0</v>
      </c>
      <c r="AC9" s="204">
        <f t="shared" si="11"/>
        <v>0</v>
      </c>
      <c r="AD9" s="205"/>
      <c r="AE9" s="215"/>
      <c r="AF9" s="207" t="s">
        <v>60</v>
      </c>
      <c r="AG9" s="208">
        <v>1.5822000000000001</v>
      </c>
      <c r="AH9" s="213">
        <f>+AG9*AE9</f>
        <v>0</v>
      </c>
      <c r="AI9" s="214">
        <f t="shared" si="12"/>
        <v>0</v>
      </c>
      <c r="AJ9" s="201">
        <v>1.47E-2</v>
      </c>
      <c r="AK9" s="211">
        <v>31</v>
      </c>
      <c r="AL9" s="212">
        <f t="shared" si="22"/>
        <v>0</v>
      </c>
      <c r="AM9" s="203">
        <f t="shared" si="13"/>
        <v>0</v>
      </c>
      <c r="AN9" s="204">
        <f t="shared" si="14"/>
        <v>0</v>
      </c>
      <c r="AO9" s="216"/>
      <c r="AP9" s="217"/>
    </row>
    <row r="10" spans="1:42" s="218" customFormat="1" ht="12.75" x14ac:dyDescent="0.2">
      <c r="A10" s="198">
        <v>40724</v>
      </c>
      <c r="B10" s="199">
        <f t="shared" si="15"/>
        <v>0</v>
      </c>
      <c r="C10" s="200">
        <f t="shared" si="3"/>
        <v>0</v>
      </c>
      <c r="D10" s="201">
        <v>1.47E-2</v>
      </c>
      <c r="E10" s="202">
        <f t="shared" si="16"/>
        <v>0</v>
      </c>
      <c r="F10" s="203">
        <f t="shared" si="4"/>
        <v>0</v>
      </c>
      <c r="G10" s="204">
        <f t="shared" si="5"/>
        <v>0</v>
      </c>
      <c r="H10" s="205"/>
      <c r="I10" s="206"/>
      <c r="J10" s="207" t="s">
        <v>24</v>
      </c>
      <c r="K10" s="208">
        <f>+K9</f>
        <v>1.3900000000000001E-2</v>
      </c>
      <c r="L10" s="209">
        <f t="shared" ref="L10:L28" si="23">+K10*I10</f>
        <v>0</v>
      </c>
      <c r="M10" s="210">
        <f>+M9+L10</f>
        <v>0</v>
      </c>
      <c r="N10" s="201">
        <v>1.47E-2</v>
      </c>
      <c r="O10" s="211">
        <v>30</v>
      </c>
      <c r="P10" s="212">
        <f t="shared" si="18"/>
        <v>0</v>
      </c>
      <c r="Q10" s="203">
        <f>+Q9+P10</f>
        <v>0</v>
      </c>
      <c r="R10" s="204">
        <f t="shared" si="8"/>
        <v>0</v>
      </c>
      <c r="S10" s="205"/>
      <c r="T10" s="206"/>
      <c r="U10" s="207" t="s">
        <v>24</v>
      </c>
      <c r="V10" s="208">
        <f>+V9</f>
        <v>8.8999999999999999E-3</v>
      </c>
      <c r="W10" s="213">
        <f t="shared" ref="W10:W28" si="24">+V10*T10</f>
        <v>0</v>
      </c>
      <c r="X10" s="214">
        <f>+X9+W10</f>
        <v>0</v>
      </c>
      <c r="Y10" s="201">
        <v>1.47E-2</v>
      </c>
      <c r="Z10" s="211">
        <v>30</v>
      </c>
      <c r="AA10" s="212">
        <f t="shared" si="20"/>
        <v>0</v>
      </c>
      <c r="AB10" s="203">
        <f>+AB9+AA10</f>
        <v>0</v>
      </c>
      <c r="AC10" s="204">
        <f t="shared" si="11"/>
        <v>0</v>
      </c>
      <c r="AD10" s="205"/>
      <c r="AE10" s="215"/>
      <c r="AF10" s="207" t="s">
        <v>60</v>
      </c>
      <c r="AG10" s="208">
        <f>+AG9</f>
        <v>1.5822000000000001</v>
      </c>
      <c r="AH10" s="213">
        <f t="shared" ref="AH10:AH28" si="25">+AG10*AE10</f>
        <v>0</v>
      </c>
      <c r="AI10" s="214">
        <f>+AI9+AH10</f>
        <v>0</v>
      </c>
      <c r="AJ10" s="201">
        <v>1.47E-2</v>
      </c>
      <c r="AK10" s="211">
        <v>30</v>
      </c>
      <c r="AL10" s="212">
        <f t="shared" si="22"/>
        <v>0</v>
      </c>
      <c r="AM10" s="203">
        <f>+AM9+AL10</f>
        <v>0</v>
      </c>
      <c r="AN10" s="204">
        <f t="shared" si="14"/>
        <v>0</v>
      </c>
      <c r="AO10" s="216"/>
      <c r="AP10" s="217"/>
    </row>
    <row r="11" spans="1:42" s="218" customFormat="1" ht="12.75" x14ac:dyDescent="0.2">
      <c r="A11" s="198">
        <v>40755</v>
      </c>
      <c r="B11" s="199">
        <f t="shared" si="15"/>
        <v>0</v>
      </c>
      <c r="C11" s="200">
        <f t="shared" si="3"/>
        <v>0</v>
      </c>
      <c r="D11" s="201">
        <v>1.47E-2</v>
      </c>
      <c r="E11" s="202">
        <f t="shared" si="16"/>
        <v>0</v>
      </c>
      <c r="F11" s="203">
        <f t="shared" si="4"/>
        <v>0</v>
      </c>
      <c r="G11" s="204">
        <f t="shared" si="5"/>
        <v>0</v>
      </c>
      <c r="H11" s="205"/>
      <c r="I11" s="206"/>
      <c r="J11" s="207" t="s">
        <v>24</v>
      </c>
      <c r="K11" s="208">
        <f t="shared" ref="K11:K20" si="26">+K10</f>
        <v>1.3900000000000001E-2</v>
      </c>
      <c r="L11" s="209">
        <f t="shared" si="23"/>
        <v>0</v>
      </c>
      <c r="M11" s="210">
        <f t="shared" ref="M11:M44" si="27">+M10+L11</f>
        <v>0</v>
      </c>
      <c r="N11" s="201">
        <v>1.47E-2</v>
      </c>
      <c r="O11" s="211">
        <v>31</v>
      </c>
      <c r="P11" s="212">
        <f t="shared" si="18"/>
        <v>0</v>
      </c>
      <c r="Q11" s="203">
        <f t="shared" ref="Q11:Q44" si="28">+Q10+P11</f>
        <v>0</v>
      </c>
      <c r="R11" s="204">
        <f t="shared" si="8"/>
        <v>0</v>
      </c>
      <c r="S11" s="205"/>
      <c r="T11" s="206"/>
      <c r="U11" s="207" t="s">
        <v>24</v>
      </c>
      <c r="V11" s="208">
        <f t="shared" ref="V11:V20" si="29">+V10</f>
        <v>8.8999999999999999E-3</v>
      </c>
      <c r="W11" s="213">
        <f t="shared" si="24"/>
        <v>0</v>
      </c>
      <c r="X11" s="214">
        <f t="shared" ref="X11:X44" si="30">+X10+W11</f>
        <v>0</v>
      </c>
      <c r="Y11" s="201">
        <v>1.47E-2</v>
      </c>
      <c r="Z11" s="211">
        <v>31</v>
      </c>
      <c r="AA11" s="212">
        <f t="shared" si="20"/>
        <v>0</v>
      </c>
      <c r="AB11" s="203">
        <f t="shared" ref="AB11:AB44" si="31">+AB10+AA11</f>
        <v>0</v>
      </c>
      <c r="AC11" s="204">
        <f t="shared" si="11"/>
        <v>0</v>
      </c>
      <c r="AD11" s="205"/>
      <c r="AE11" s="215"/>
      <c r="AF11" s="207" t="s">
        <v>60</v>
      </c>
      <c r="AG11" s="208">
        <f t="shared" ref="AG11:AG20" si="32">+AG10</f>
        <v>1.5822000000000001</v>
      </c>
      <c r="AH11" s="213">
        <f t="shared" si="25"/>
        <v>0</v>
      </c>
      <c r="AI11" s="214">
        <f t="shared" ref="AI11:AI44" si="33">+AI10+AH11</f>
        <v>0</v>
      </c>
      <c r="AJ11" s="201">
        <v>1.47E-2</v>
      </c>
      <c r="AK11" s="211">
        <v>31</v>
      </c>
      <c r="AL11" s="212">
        <f t="shared" si="22"/>
        <v>0</v>
      </c>
      <c r="AM11" s="203">
        <f t="shared" ref="AM11:AM44" si="34">+AM10+AL11</f>
        <v>0</v>
      </c>
      <c r="AN11" s="204">
        <f t="shared" si="14"/>
        <v>0</v>
      </c>
      <c r="AO11" s="216"/>
      <c r="AP11" s="217"/>
    </row>
    <row r="12" spans="1:42" s="218" customFormat="1" ht="12.75" x14ac:dyDescent="0.2">
      <c r="A12" s="198">
        <v>40786</v>
      </c>
      <c r="B12" s="199">
        <f t="shared" si="15"/>
        <v>0</v>
      </c>
      <c r="C12" s="200">
        <f t="shared" si="3"/>
        <v>0</v>
      </c>
      <c r="D12" s="201">
        <v>1.47E-2</v>
      </c>
      <c r="E12" s="202">
        <f t="shared" si="16"/>
        <v>0</v>
      </c>
      <c r="F12" s="203">
        <f t="shared" si="4"/>
        <v>0</v>
      </c>
      <c r="G12" s="204">
        <f t="shared" si="5"/>
        <v>0</v>
      </c>
      <c r="H12" s="205"/>
      <c r="I12" s="206"/>
      <c r="J12" s="207" t="s">
        <v>24</v>
      </c>
      <c r="K12" s="208">
        <f t="shared" si="26"/>
        <v>1.3900000000000001E-2</v>
      </c>
      <c r="L12" s="209">
        <f t="shared" si="23"/>
        <v>0</v>
      </c>
      <c r="M12" s="210">
        <f t="shared" si="27"/>
        <v>0</v>
      </c>
      <c r="N12" s="201">
        <v>1.47E-2</v>
      </c>
      <c r="O12" s="211">
        <v>31</v>
      </c>
      <c r="P12" s="212">
        <f t="shared" si="18"/>
        <v>0</v>
      </c>
      <c r="Q12" s="203">
        <f t="shared" si="28"/>
        <v>0</v>
      </c>
      <c r="R12" s="204">
        <f t="shared" si="8"/>
        <v>0</v>
      </c>
      <c r="S12" s="205"/>
      <c r="T12" s="206"/>
      <c r="U12" s="207" t="s">
        <v>24</v>
      </c>
      <c r="V12" s="208">
        <f t="shared" si="29"/>
        <v>8.8999999999999999E-3</v>
      </c>
      <c r="W12" s="213">
        <f t="shared" si="24"/>
        <v>0</v>
      </c>
      <c r="X12" s="214">
        <f t="shared" si="30"/>
        <v>0</v>
      </c>
      <c r="Y12" s="201">
        <v>1.47E-2</v>
      </c>
      <c r="Z12" s="211">
        <v>31</v>
      </c>
      <c r="AA12" s="212">
        <f t="shared" si="20"/>
        <v>0</v>
      </c>
      <c r="AB12" s="203">
        <f t="shared" si="31"/>
        <v>0</v>
      </c>
      <c r="AC12" s="204">
        <f t="shared" si="11"/>
        <v>0</v>
      </c>
      <c r="AD12" s="205"/>
      <c r="AE12" s="215"/>
      <c r="AF12" s="207" t="s">
        <v>60</v>
      </c>
      <c r="AG12" s="208">
        <f t="shared" si="32"/>
        <v>1.5822000000000001</v>
      </c>
      <c r="AH12" s="213">
        <f t="shared" si="25"/>
        <v>0</v>
      </c>
      <c r="AI12" s="214">
        <f t="shared" si="33"/>
        <v>0</v>
      </c>
      <c r="AJ12" s="201">
        <v>1.47E-2</v>
      </c>
      <c r="AK12" s="211">
        <v>31</v>
      </c>
      <c r="AL12" s="212">
        <f t="shared" si="22"/>
        <v>0</v>
      </c>
      <c r="AM12" s="203">
        <f t="shared" si="34"/>
        <v>0</v>
      </c>
      <c r="AN12" s="204">
        <f t="shared" si="14"/>
        <v>0</v>
      </c>
      <c r="AO12" s="216"/>
      <c r="AP12" s="217"/>
    </row>
    <row r="13" spans="1:42" s="218" customFormat="1" ht="12.75" x14ac:dyDescent="0.2">
      <c r="A13" s="198">
        <v>40816</v>
      </c>
      <c r="B13" s="199">
        <f t="shared" si="15"/>
        <v>0</v>
      </c>
      <c r="C13" s="200">
        <f t="shared" si="3"/>
        <v>0</v>
      </c>
      <c r="D13" s="201">
        <v>1.47E-2</v>
      </c>
      <c r="E13" s="202">
        <f t="shared" si="16"/>
        <v>0</v>
      </c>
      <c r="F13" s="203">
        <f t="shared" si="4"/>
        <v>0</v>
      </c>
      <c r="G13" s="204">
        <f t="shared" si="5"/>
        <v>0</v>
      </c>
      <c r="H13" s="205"/>
      <c r="I13" s="206"/>
      <c r="J13" s="207" t="s">
        <v>24</v>
      </c>
      <c r="K13" s="208">
        <f t="shared" si="26"/>
        <v>1.3900000000000001E-2</v>
      </c>
      <c r="L13" s="209">
        <f t="shared" si="23"/>
        <v>0</v>
      </c>
      <c r="M13" s="210">
        <f t="shared" si="27"/>
        <v>0</v>
      </c>
      <c r="N13" s="201">
        <v>1.47E-2</v>
      </c>
      <c r="O13" s="211">
        <v>30</v>
      </c>
      <c r="P13" s="212">
        <f t="shared" si="18"/>
        <v>0</v>
      </c>
      <c r="Q13" s="203">
        <f t="shared" si="28"/>
        <v>0</v>
      </c>
      <c r="R13" s="204">
        <f t="shared" si="8"/>
        <v>0</v>
      </c>
      <c r="S13" s="205"/>
      <c r="T13" s="206"/>
      <c r="U13" s="207" t="s">
        <v>24</v>
      </c>
      <c r="V13" s="208">
        <f t="shared" si="29"/>
        <v>8.8999999999999999E-3</v>
      </c>
      <c r="W13" s="213">
        <f t="shared" si="24"/>
        <v>0</v>
      </c>
      <c r="X13" s="214">
        <f t="shared" si="30"/>
        <v>0</v>
      </c>
      <c r="Y13" s="201">
        <v>1.47E-2</v>
      </c>
      <c r="Z13" s="211">
        <v>30</v>
      </c>
      <c r="AA13" s="212">
        <f t="shared" si="20"/>
        <v>0</v>
      </c>
      <c r="AB13" s="203">
        <f t="shared" si="31"/>
        <v>0</v>
      </c>
      <c r="AC13" s="204">
        <f t="shared" si="11"/>
        <v>0</v>
      </c>
      <c r="AD13" s="205"/>
      <c r="AE13" s="215"/>
      <c r="AF13" s="207" t="s">
        <v>60</v>
      </c>
      <c r="AG13" s="208">
        <f t="shared" si="32"/>
        <v>1.5822000000000001</v>
      </c>
      <c r="AH13" s="213">
        <f t="shared" si="25"/>
        <v>0</v>
      </c>
      <c r="AI13" s="214">
        <f t="shared" si="33"/>
        <v>0</v>
      </c>
      <c r="AJ13" s="201">
        <v>1.47E-2</v>
      </c>
      <c r="AK13" s="211">
        <v>30</v>
      </c>
      <c r="AL13" s="212">
        <f t="shared" si="22"/>
        <v>0</v>
      </c>
      <c r="AM13" s="203">
        <f t="shared" si="34"/>
        <v>0</v>
      </c>
      <c r="AN13" s="204">
        <f t="shared" si="14"/>
        <v>0</v>
      </c>
      <c r="AO13" s="216"/>
      <c r="AP13" s="217"/>
    </row>
    <row r="14" spans="1:42" s="218" customFormat="1" ht="12.75" x14ac:dyDescent="0.2">
      <c r="A14" s="198">
        <v>40847</v>
      </c>
      <c r="B14" s="199">
        <f t="shared" si="15"/>
        <v>0</v>
      </c>
      <c r="C14" s="200">
        <f t="shared" si="3"/>
        <v>0</v>
      </c>
      <c r="D14" s="201">
        <v>1.47E-2</v>
      </c>
      <c r="E14" s="202">
        <f t="shared" si="16"/>
        <v>0</v>
      </c>
      <c r="F14" s="203">
        <f t="shared" si="4"/>
        <v>0</v>
      </c>
      <c r="G14" s="204">
        <f t="shared" si="5"/>
        <v>0</v>
      </c>
      <c r="H14" s="205"/>
      <c r="I14" s="206"/>
      <c r="J14" s="207" t="s">
        <v>24</v>
      </c>
      <c r="K14" s="208">
        <f t="shared" si="26"/>
        <v>1.3900000000000001E-2</v>
      </c>
      <c r="L14" s="209">
        <f t="shared" si="23"/>
        <v>0</v>
      </c>
      <c r="M14" s="210">
        <f t="shared" si="27"/>
        <v>0</v>
      </c>
      <c r="N14" s="201">
        <v>1.47E-2</v>
      </c>
      <c r="O14" s="219">
        <v>31</v>
      </c>
      <c r="P14" s="212">
        <f t="shared" si="18"/>
        <v>0</v>
      </c>
      <c r="Q14" s="203">
        <f t="shared" si="28"/>
        <v>0</v>
      </c>
      <c r="R14" s="204">
        <f t="shared" si="8"/>
        <v>0</v>
      </c>
      <c r="S14" s="205"/>
      <c r="T14" s="206"/>
      <c r="U14" s="207" t="s">
        <v>24</v>
      </c>
      <c r="V14" s="208">
        <f t="shared" si="29"/>
        <v>8.8999999999999999E-3</v>
      </c>
      <c r="W14" s="213">
        <f t="shared" si="24"/>
        <v>0</v>
      </c>
      <c r="X14" s="214">
        <f t="shared" si="30"/>
        <v>0</v>
      </c>
      <c r="Y14" s="201">
        <v>1.47E-2</v>
      </c>
      <c r="Z14" s="219">
        <v>31</v>
      </c>
      <c r="AA14" s="212">
        <f t="shared" si="20"/>
        <v>0</v>
      </c>
      <c r="AB14" s="203">
        <f t="shared" si="31"/>
        <v>0</v>
      </c>
      <c r="AC14" s="204">
        <f t="shared" si="11"/>
        <v>0</v>
      </c>
      <c r="AD14" s="205"/>
      <c r="AE14" s="215"/>
      <c r="AF14" s="207" t="s">
        <v>60</v>
      </c>
      <c r="AG14" s="208">
        <f t="shared" si="32"/>
        <v>1.5822000000000001</v>
      </c>
      <c r="AH14" s="213">
        <f t="shared" si="25"/>
        <v>0</v>
      </c>
      <c r="AI14" s="214">
        <f t="shared" si="33"/>
        <v>0</v>
      </c>
      <c r="AJ14" s="201">
        <v>1.47E-2</v>
      </c>
      <c r="AK14" s="219">
        <v>31</v>
      </c>
      <c r="AL14" s="212">
        <f t="shared" si="22"/>
        <v>0</v>
      </c>
      <c r="AM14" s="203">
        <f t="shared" si="34"/>
        <v>0</v>
      </c>
      <c r="AN14" s="204">
        <f t="shared" si="14"/>
        <v>0</v>
      </c>
      <c r="AO14" s="216"/>
      <c r="AP14" s="217"/>
    </row>
    <row r="15" spans="1:42" s="218" customFormat="1" ht="12.75" x14ac:dyDescent="0.2">
      <c r="A15" s="198">
        <v>40877</v>
      </c>
      <c r="B15" s="199">
        <f t="shared" si="15"/>
        <v>0</v>
      </c>
      <c r="C15" s="200">
        <f t="shared" si="3"/>
        <v>0</v>
      </c>
      <c r="D15" s="201">
        <v>1.47E-2</v>
      </c>
      <c r="E15" s="202">
        <f t="shared" si="16"/>
        <v>0</v>
      </c>
      <c r="F15" s="203">
        <f t="shared" si="4"/>
        <v>0</v>
      </c>
      <c r="G15" s="204">
        <f t="shared" si="5"/>
        <v>0</v>
      </c>
      <c r="H15" s="205"/>
      <c r="I15" s="206"/>
      <c r="J15" s="207" t="s">
        <v>24</v>
      </c>
      <c r="K15" s="208">
        <f t="shared" si="26"/>
        <v>1.3900000000000001E-2</v>
      </c>
      <c r="L15" s="209">
        <f t="shared" si="23"/>
        <v>0</v>
      </c>
      <c r="M15" s="210">
        <f t="shared" si="27"/>
        <v>0</v>
      </c>
      <c r="N15" s="201">
        <v>1.47E-2</v>
      </c>
      <c r="O15" s="219">
        <v>30</v>
      </c>
      <c r="P15" s="212">
        <f t="shared" si="18"/>
        <v>0</v>
      </c>
      <c r="Q15" s="203">
        <f t="shared" si="28"/>
        <v>0</v>
      </c>
      <c r="R15" s="204">
        <f t="shared" si="8"/>
        <v>0</v>
      </c>
      <c r="S15" s="205"/>
      <c r="T15" s="206"/>
      <c r="U15" s="207" t="s">
        <v>24</v>
      </c>
      <c r="V15" s="208">
        <f t="shared" si="29"/>
        <v>8.8999999999999999E-3</v>
      </c>
      <c r="W15" s="213">
        <f t="shared" si="24"/>
        <v>0</v>
      </c>
      <c r="X15" s="214">
        <f t="shared" si="30"/>
        <v>0</v>
      </c>
      <c r="Y15" s="201">
        <v>1.47E-2</v>
      </c>
      <c r="Z15" s="219">
        <v>30</v>
      </c>
      <c r="AA15" s="212">
        <f t="shared" si="20"/>
        <v>0</v>
      </c>
      <c r="AB15" s="203">
        <f t="shared" si="31"/>
        <v>0</v>
      </c>
      <c r="AC15" s="204">
        <f t="shared" si="11"/>
        <v>0</v>
      </c>
      <c r="AD15" s="205"/>
      <c r="AE15" s="215"/>
      <c r="AF15" s="207" t="s">
        <v>60</v>
      </c>
      <c r="AG15" s="208">
        <f t="shared" si="32"/>
        <v>1.5822000000000001</v>
      </c>
      <c r="AH15" s="213">
        <f t="shared" si="25"/>
        <v>0</v>
      </c>
      <c r="AI15" s="214">
        <f t="shared" si="33"/>
        <v>0</v>
      </c>
      <c r="AJ15" s="201">
        <v>1.47E-2</v>
      </c>
      <c r="AK15" s="219">
        <v>30</v>
      </c>
      <c r="AL15" s="212">
        <f t="shared" si="22"/>
        <v>0</v>
      </c>
      <c r="AM15" s="203">
        <f t="shared" si="34"/>
        <v>0</v>
      </c>
      <c r="AN15" s="204">
        <f t="shared" si="14"/>
        <v>0</v>
      </c>
      <c r="AO15" s="216"/>
      <c r="AP15" s="217"/>
    </row>
    <row r="16" spans="1:42" s="218" customFormat="1" ht="12.75" x14ac:dyDescent="0.2">
      <c r="A16" s="220">
        <v>40908</v>
      </c>
      <c r="B16" s="221">
        <f t="shared" si="15"/>
        <v>0</v>
      </c>
      <c r="C16" s="222">
        <f t="shared" si="3"/>
        <v>0</v>
      </c>
      <c r="D16" s="223">
        <v>1.47E-2</v>
      </c>
      <c r="E16" s="224">
        <f t="shared" si="16"/>
        <v>0</v>
      </c>
      <c r="F16" s="225">
        <f t="shared" si="4"/>
        <v>0</v>
      </c>
      <c r="G16" s="226">
        <f t="shared" si="5"/>
        <v>0</v>
      </c>
      <c r="H16" s="205"/>
      <c r="I16" s="227"/>
      <c r="J16" s="228" t="s">
        <v>24</v>
      </c>
      <c r="K16" s="229">
        <f t="shared" si="26"/>
        <v>1.3900000000000001E-2</v>
      </c>
      <c r="L16" s="230">
        <f t="shared" si="23"/>
        <v>0</v>
      </c>
      <c r="M16" s="231">
        <f t="shared" si="27"/>
        <v>0</v>
      </c>
      <c r="N16" s="223">
        <v>1.47E-2</v>
      </c>
      <c r="O16" s="232">
        <v>31</v>
      </c>
      <c r="P16" s="233">
        <f t="shared" si="18"/>
        <v>0</v>
      </c>
      <c r="Q16" s="225">
        <f t="shared" si="28"/>
        <v>0</v>
      </c>
      <c r="R16" s="226">
        <f t="shared" si="8"/>
        <v>0</v>
      </c>
      <c r="S16" s="205"/>
      <c r="T16" s="227"/>
      <c r="U16" s="228" t="s">
        <v>24</v>
      </c>
      <c r="V16" s="229">
        <f t="shared" si="29"/>
        <v>8.8999999999999999E-3</v>
      </c>
      <c r="W16" s="234">
        <f t="shared" si="24"/>
        <v>0</v>
      </c>
      <c r="X16" s="235">
        <f t="shared" si="30"/>
        <v>0</v>
      </c>
      <c r="Y16" s="223">
        <v>1.47E-2</v>
      </c>
      <c r="Z16" s="232">
        <v>31</v>
      </c>
      <c r="AA16" s="233">
        <f t="shared" si="20"/>
        <v>0</v>
      </c>
      <c r="AB16" s="225">
        <f t="shared" si="31"/>
        <v>0</v>
      </c>
      <c r="AC16" s="226">
        <f t="shared" si="11"/>
        <v>0</v>
      </c>
      <c r="AD16" s="205"/>
      <c r="AE16" s="236"/>
      <c r="AF16" s="228" t="s">
        <v>60</v>
      </c>
      <c r="AG16" s="229">
        <f t="shared" si="32"/>
        <v>1.5822000000000001</v>
      </c>
      <c r="AH16" s="234">
        <f t="shared" si="25"/>
        <v>0</v>
      </c>
      <c r="AI16" s="235">
        <f t="shared" si="33"/>
        <v>0</v>
      </c>
      <c r="AJ16" s="223">
        <v>1.47E-2</v>
      </c>
      <c r="AK16" s="232">
        <v>31</v>
      </c>
      <c r="AL16" s="233">
        <f t="shared" si="22"/>
        <v>0</v>
      </c>
      <c r="AM16" s="225">
        <f t="shared" si="34"/>
        <v>0</v>
      </c>
      <c r="AN16" s="226">
        <f t="shared" si="14"/>
        <v>0</v>
      </c>
      <c r="AO16" s="216"/>
      <c r="AP16" s="217"/>
    </row>
    <row r="17" spans="1:42" s="218" customFormat="1" ht="12.75" x14ac:dyDescent="0.2">
      <c r="A17" s="198">
        <v>40939</v>
      </c>
      <c r="B17" s="199">
        <f t="shared" si="15"/>
        <v>7811.2369612158382</v>
      </c>
      <c r="C17" s="200">
        <f t="shared" si="3"/>
        <v>7811.2369612158382</v>
      </c>
      <c r="D17" s="201">
        <v>1.47E-2</v>
      </c>
      <c r="E17" s="202">
        <f t="shared" si="16"/>
        <v>0</v>
      </c>
      <c r="F17" s="203">
        <f t="shared" si="4"/>
        <v>0</v>
      </c>
      <c r="G17" s="204">
        <f t="shared" si="5"/>
        <v>7811.2369612158382</v>
      </c>
      <c r="H17" s="205"/>
      <c r="I17" s="206">
        <f>+'2012 programs only'!R6</f>
        <v>254006.65857121415</v>
      </c>
      <c r="J17" s="207" t="s">
        <v>24</v>
      </c>
      <c r="K17" s="208">
        <f t="shared" si="26"/>
        <v>1.3900000000000001E-2</v>
      </c>
      <c r="L17" s="209">
        <f t="shared" si="23"/>
        <v>3530.6925541398768</v>
      </c>
      <c r="M17" s="210">
        <f t="shared" si="27"/>
        <v>3530.6925541398768</v>
      </c>
      <c r="N17" s="201">
        <v>1.47E-2</v>
      </c>
      <c r="O17" s="211">
        <v>31</v>
      </c>
      <c r="P17" s="212">
        <f>+M16*N17*O17/366</f>
        <v>0</v>
      </c>
      <c r="Q17" s="203">
        <f t="shared" si="28"/>
        <v>0</v>
      </c>
      <c r="R17" s="204">
        <f t="shared" si="8"/>
        <v>3530.6925541398768</v>
      </c>
      <c r="S17" s="205"/>
      <c r="T17" s="206">
        <f>+'2012 programs only'!S6</f>
        <v>114718.70955721273</v>
      </c>
      <c r="U17" s="207" t="s">
        <v>24</v>
      </c>
      <c r="V17" s="208">
        <f t="shared" si="29"/>
        <v>8.8999999999999999E-3</v>
      </c>
      <c r="W17" s="213">
        <f t="shared" si="24"/>
        <v>1020.9965150591933</v>
      </c>
      <c r="X17" s="214">
        <f t="shared" si="30"/>
        <v>1020.9965150591933</v>
      </c>
      <c r="Y17" s="201">
        <v>1.47E-2</v>
      </c>
      <c r="Z17" s="211">
        <v>31</v>
      </c>
      <c r="AA17" s="212">
        <f>+X16*Y17*Z17/366</f>
        <v>0</v>
      </c>
      <c r="AB17" s="203">
        <f t="shared" si="31"/>
        <v>0</v>
      </c>
      <c r="AC17" s="204">
        <f t="shared" si="11"/>
        <v>1020.9965150591933</v>
      </c>
      <c r="AD17" s="205"/>
      <c r="AE17" s="215">
        <f>+'2012 programs only'!T6</f>
        <v>2060.1364505225433</v>
      </c>
      <c r="AF17" s="207" t="s">
        <v>60</v>
      </c>
      <c r="AG17" s="208">
        <f t="shared" si="32"/>
        <v>1.5822000000000001</v>
      </c>
      <c r="AH17" s="213">
        <f t="shared" si="25"/>
        <v>3259.5478920167679</v>
      </c>
      <c r="AI17" s="214">
        <f t="shared" si="33"/>
        <v>3259.5478920167679</v>
      </c>
      <c r="AJ17" s="201">
        <v>1.47E-2</v>
      </c>
      <c r="AK17" s="211">
        <v>31</v>
      </c>
      <c r="AL17" s="212">
        <f>+AI16*AJ17*AK17/366</f>
        <v>0</v>
      </c>
      <c r="AM17" s="203">
        <f t="shared" si="34"/>
        <v>0</v>
      </c>
      <c r="AN17" s="204">
        <f t="shared" si="14"/>
        <v>3259.5478920167679</v>
      </c>
      <c r="AO17" s="216"/>
      <c r="AP17" s="217"/>
    </row>
    <row r="18" spans="1:42" s="218" customFormat="1" ht="12.75" x14ac:dyDescent="0.2">
      <c r="A18" s="198">
        <v>40968</v>
      </c>
      <c r="B18" s="199">
        <f t="shared" si="15"/>
        <v>7811.2369612158382</v>
      </c>
      <c r="C18" s="200">
        <f t="shared" si="3"/>
        <v>15622.473922431676</v>
      </c>
      <c r="D18" s="201">
        <v>1.47E-2</v>
      </c>
      <c r="E18" s="202">
        <f t="shared" si="16"/>
        <v>9.0981702638423805</v>
      </c>
      <c r="F18" s="203">
        <f t="shared" si="4"/>
        <v>9.0981702638423805</v>
      </c>
      <c r="G18" s="204">
        <f t="shared" si="5"/>
        <v>15631.572092695518</v>
      </c>
      <c r="H18" s="205"/>
      <c r="I18" s="237">
        <f>+'2012 programs only'!R7</f>
        <v>254006.65857121415</v>
      </c>
      <c r="J18" s="207" t="s">
        <v>24</v>
      </c>
      <c r="K18" s="208">
        <f t="shared" si="26"/>
        <v>1.3900000000000001E-2</v>
      </c>
      <c r="L18" s="209">
        <f t="shared" si="23"/>
        <v>3530.6925541398768</v>
      </c>
      <c r="M18" s="210">
        <f t="shared" si="27"/>
        <v>7061.3851082797537</v>
      </c>
      <c r="N18" s="201">
        <v>1.47E-2</v>
      </c>
      <c r="O18" s="211">
        <v>29</v>
      </c>
      <c r="P18" s="212">
        <f t="shared" ref="P18:P28" si="35">+M17*N18*O18/366</f>
        <v>4.1123886224858728</v>
      </c>
      <c r="Q18" s="203">
        <f t="shared" si="28"/>
        <v>4.1123886224858728</v>
      </c>
      <c r="R18" s="204">
        <f t="shared" si="8"/>
        <v>7065.4974969022396</v>
      </c>
      <c r="S18" s="205"/>
      <c r="T18" s="237">
        <f>+'2012 programs only'!S7</f>
        <v>114718.70955721273</v>
      </c>
      <c r="U18" s="207" t="s">
        <v>24</v>
      </c>
      <c r="V18" s="208">
        <f t="shared" si="29"/>
        <v>8.8999999999999999E-3</v>
      </c>
      <c r="W18" s="213">
        <f t="shared" si="24"/>
        <v>1020.9965150591933</v>
      </c>
      <c r="X18" s="214">
        <f t="shared" si="30"/>
        <v>2041.9930301183865</v>
      </c>
      <c r="Y18" s="201">
        <v>1.47E-2</v>
      </c>
      <c r="Z18" s="211">
        <v>29</v>
      </c>
      <c r="AA18" s="212">
        <f t="shared" ref="AA18:AA28" si="36">+X17*Y18*Z18/366</f>
        <v>1.1892098753271423</v>
      </c>
      <c r="AB18" s="203">
        <f t="shared" si="31"/>
        <v>1.1892098753271423</v>
      </c>
      <c r="AC18" s="204">
        <f t="shared" si="11"/>
        <v>2043.1822399937137</v>
      </c>
      <c r="AD18" s="205"/>
      <c r="AE18" s="238">
        <f>+'2012 programs only'!T7</f>
        <v>2060.1364505225433</v>
      </c>
      <c r="AF18" s="207" t="s">
        <v>60</v>
      </c>
      <c r="AG18" s="208">
        <f t="shared" si="32"/>
        <v>1.5822000000000001</v>
      </c>
      <c r="AH18" s="213">
        <f t="shared" si="25"/>
        <v>3259.5478920167679</v>
      </c>
      <c r="AI18" s="214">
        <f t="shared" si="33"/>
        <v>6519.0957840335359</v>
      </c>
      <c r="AJ18" s="201">
        <v>1.47E-2</v>
      </c>
      <c r="AK18" s="211">
        <v>29</v>
      </c>
      <c r="AL18" s="212">
        <f t="shared" ref="AL18:AL28" si="37">+AI17*AJ18*AK18/366</f>
        <v>3.7965717660293663</v>
      </c>
      <c r="AM18" s="203">
        <f t="shared" si="34"/>
        <v>3.7965717660293663</v>
      </c>
      <c r="AN18" s="204">
        <f t="shared" si="14"/>
        <v>6522.8923557995649</v>
      </c>
      <c r="AO18" s="216"/>
      <c r="AP18" s="217"/>
    </row>
    <row r="19" spans="1:42" s="218" customFormat="1" ht="12.75" x14ac:dyDescent="0.2">
      <c r="A19" s="198">
        <v>40999</v>
      </c>
      <c r="B19" s="199">
        <f t="shared" si="15"/>
        <v>7811.2369612158382</v>
      </c>
      <c r="C19" s="200">
        <f t="shared" si="3"/>
        <v>23433.710883647516</v>
      </c>
      <c r="D19" s="201">
        <v>1.47E-2</v>
      </c>
      <c r="E19" s="202">
        <f t="shared" si="16"/>
        <v>19.451260564076815</v>
      </c>
      <c r="F19" s="203">
        <f t="shared" si="4"/>
        <v>28.549430827919196</v>
      </c>
      <c r="G19" s="204">
        <f t="shared" si="5"/>
        <v>23462.260314475436</v>
      </c>
      <c r="H19" s="205"/>
      <c r="I19" s="237">
        <f>+'2012 programs only'!R8</f>
        <v>254006.65857121415</v>
      </c>
      <c r="J19" s="207" t="s">
        <v>24</v>
      </c>
      <c r="K19" s="208">
        <f t="shared" si="26"/>
        <v>1.3900000000000001E-2</v>
      </c>
      <c r="L19" s="209">
        <f t="shared" si="23"/>
        <v>3530.6925541398768</v>
      </c>
      <c r="M19" s="210">
        <f t="shared" si="27"/>
        <v>10592.07766241963</v>
      </c>
      <c r="N19" s="201">
        <v>1.47E-2</v>
      </c>
      <c r="O19" s="211">
        <v>31</v>
      </c>
      <c r="P19" s="212">
        <f t="shared" si="35"/>
        <v>8.7920032618663484</v>
      </c>
      <c r="Q19" s="203">
        <f t="shared" si="28"/>
        <v>12.904391884352222</v>
      </c>
      <c r="R19" s="204">
        <f t="shared" si="8"/>
        <v>10604.982054303982</v>
      </c>
      <c r="S19" s="205"/>
      <c r="T19" s="237">
        <f>+'2012 programs only'!S8</f>
        <v>114718.70955721273</v>
      </c>
      <c r="U19" s="207" t="s">
        <v>24</v>
      </c>
      <c r="V19" s="208">
        <f t="shared" si="29"/>
        <v>8.8999999999999999E-3</v>
      </c>
      <c r="W19" s="213">
        <f t="shared" si="24"/>
        <v>1020.9965150591933</v>
      </c>
      <c r="X19" s="214">
        <f t="shared" si="30"/>
        <v>3062.9895451775797</v>
      </c>
      <c r="Y19" s="201">
        <v>1.47E-2</v>
      </c>
      <c r="Z19" s="211">
        <v>31</v>
      </c>
      <c r="AA19" s="212">
        <f t="shared" si="36"/>
        <v>2.5424486989752695</v>
      </c>
      <c r="AB19" s="203">
        <f t="shared" si="31"/>
        <v>3.7316585743024118</v>
      </c>
      <c r="AC19" s="204">
        <f t="shared" si="11"/>
        <v>3066.7212037518821</v>
      </c>
      <c r="AD19" s="205"/>
      <c r="AE19" s="238">
        <f>+'2012 programs only'!T8</f>
        <v>2060.1364505225433</v>
      </c>
      <c r="AF19" s="207" t="s">
        <v>60</v>
      </c>
      <c r="AG19" s="208">
        <f t="shared" si="32"/>
        <v>1.5822000000000001</v>
      </c>
      <c r="AH19" s="213">
        <f t="shared" si="25"/>
        <v>3259.5478920167679</v>
      </c>
      <c r="AI19" s="214">
        <f t="shared" si="33"/>
        <v>9778.6436760503038</v>
      </c>
      <c r="AJ19" s="201">
        <v>1.47E-2</v>
      </c>
      <c r="AK19" s="211">
        <v>31</v>
      </c>
      <c r="AL19" s="212">
        <f t="shared" si="37"/>
        <v>8.1168086032351976</v>
      </c>
      <c r="AM19" s="203">
        <f t="shared" si="34"/>
        <v>11.913380369264564</v>
      </c>
      <c r="AN19" s="204">
        <f t="shared" si="14"/>
        <v>9790.5570564195677</v>
      </c>
      <c r="AO19" s="216"/>
      <c r="AP19" s="217"/>
    </row>
    <row r="20" spans="1:42" s="218" customFormat="1" ht="12.75" x14ac:dyDescent="0.2">
      <c r="A20" s="198">
        <v>41029</v>
      </c>
      <c r="B20" s="199">
        <f t="shared" si="15"/>
        <v>7811.2369612158382</v>
      </c>
      <c r="C20" s="200">
        <f t="shared" si="3"/>
        <v>31244.947844863353</v>
      </c>
      <c r="D20" s="201">
        <v>1.47E-2</v>
      </c>
      <c r="E20" s="202">
        <f t="shared" si="16"/>
        <v>28.235700818821179</v>
      </c>
      <c r="F20" s="203">
        <f t="shared" si="4"/>
        <v>56.785131646740375</v>
      </c>
      <c r="G20" s="204">
        <f t="shared" si="5"/>
        <v>31301.732976510091</v>
      </c>
      <c r="H20" s="205"/>
      <c r="I20" s="237">
        <f>+'2012 programs only'!R9</f>
        <v>254006.65857121415</v>
      </c>
      <c r="J20" s="207" t="s">
        <v>24</v>
      </c>
      <c r="K20" s="208">
        <f t="shared" si="26"/>
        <v>1.3900000000000001E-2</v>
      </c>
      <c r="L20" s="209">
        <f t="shared" si="23"/>
        <v>3530.6925541398768</v>
      </c>
      <c r="M20" s="210">
        <f t="shared" si="27"/>
        <v>14122.770216559507</v>
      </c>
      <c r="N20" s="201">
        <v>1.47E-2</v>
      </c>
      <c r="O20" s="211">
        <v>30</v>
      </c>
      <c r="P20" s="212">
        <f t="shared" si="35"/>
        <v>12.76258538012857</v>
      </c>
      <c r="Q20" s="203">
        <f t="shared" si="28"/>
        <v>25.666977264480792</v>
      </c>
      <c r="R20" s="204">
        <f t="shared" si="8"/>
        <v>14148.437193823987</v>
      </c>
      <c r="S20" s="205"/>
      <c r="T20" s="237">
        <f>+'2012 programs only'!S9</f>
        <v>114718.70955721273</v>
      </c>
      <c r="U20" s="207" t="s">
        <v>24</v>
      </c>
      <c r="V20" s="208">
        <f t="shared" si="29"/>
        <v>8.8999999999999999E-3</v>
      </c>
      <c r="W20" s="213">
        <f t="shared" si="24"/>
        <v>1020.9965150591933</v>
      </c>
      <c r="X20" s="214">
        <f t="shared" si="30"/>
        <v>4083.986060236773</v>
      </c>
      <c r="Y20" s="201">
        <v>1.47E-2</v>
      </c>
      <c r="Z20" s="211">
        <v>30</v>
      </c>
      <c r="AA20" s="212">
        <f t="shared" si="36"/>
        <v>3.6906513372221652</v>
      </c>
      <c r="AB20" s="203">
        <f t="shared" si="31"/>
        <v>7.422309911524577</v>
      </c>
      <c r="AC20" s="204">
        <f t="shared" si="11"/>
        <v>4091.4083701482978</v>
      </c>
      <c r="AD20" s="205"/>
      <c r="AE20" s="238">
        <f>+'2012 programs only'!T9</f>
        <v>2060.1364505225433</v>
      </c>
      <c r="AF20" s="207" t="s">
        <v>60</v>
      </c>
      <c r="AG20" s="208">
        <f t="shared" si="32"/>
        <v>1.5822000000000001</v>
      </c>
      <c r="AH20" s="213">
        <f t="shared" si="25"/>
        <v>3259.5478920167679</v>
      </c>
      <c r="AI20" s="214">
        <f t="shared" si="33"/>
        <v>13038.191568067072</v>
      </c>
      <c r="AJ20" s="201">
        <v>1.47E-2</v>
      </c>
      <c r="AK20" s="211">
        <v>30</v>
      </c>
      <c r="AL20" s="212">
        <f t="shared" si="37"/>
        <v>11.782464101470447</v>
      </c>
      <c r="AM20" s="203">
        <f t="shared" si="34"/>
        <v>23.695844470735011</v>
      </c>
      <c r="AN20" s="204">
        <f t="shared" si="14"/>
        <v>13061.887412537806</v>
      </c>
      <c r="AO20" s="216"/>
      <c r="AP20" s="217"/>
    </row>
    <row r="21" spans="1:42" s="218" customFormat="1" ht="12.75" x14ac:dyDescent="0.2">
      <c r="A21" s="198">
        <v>41060</v>
      </c>
      <c r="B21" s="199">
        <f t="shared" si="15"/>
        <v>9472.3107770804436</v>
      </c>
      <c r="C21" s="200">
        <f t="shared" si="3"/>
        <v>40717.258621943794</v>
      </c>
      <c r="D21" s="201">
        <v>1.47E-2</v>
      </c>
      <c r="E21" s="202">
        <f t="shared" si="16"/>
        <v>38.90252112815363</v>
      </c>
      <c r="F21" s="203">
        <f t="shared" si="4"/>
        <v>95.687652774894005</v>
      </c>
      <c r="G21" s="204">
        <f t="shared" si="5"/>
        <v>40812.946274718692</v>
      </c>
      <c r="H21" s="205"/>
      <c r="I21" s="237">
        <f>+'2012 programs only'!R10</f>
        <v>254006.65857121415</v>
      </c>
      <c r="J21" s="207" t="s">
        <v>24</v>
      </c>
      <c r="K21" s="208">
        <v>1.3940000000000001E-2</v>
      </c>
      <c r="L21" s="209">
        <f t="shared" si="23"/>
        <v>3540.8528204827257</v>
      </c>
      <c r="M21" s="210">
        <f t="shared" si="27"/>
        <v>17663.623037042235</v>
      </c>
      <c r="N21" s="201">
        <v>1.47E-2</v>
      </c>
      <c r="O21" s="211">
        <v>31</v>
      </c>
      <c r="P21" s="212">
        <f t="shared" si="35"/>
        <v>17.584006523732697</v>
      </c>
      <c r="Q21" s="203">
        <f t="shared" si="28"/>
        <v>43.250983788213489</v>
      </c>
      <c r="R21" s="204">
        <f t="shared" si="8"/>
        <v>17706.874020830448</v>
      </c>
      <c r="S21" s="205"/>
      <c r="T21" s="237">
        <f>+'2012 programs only'!S10</f>
        <v>116268.91475721273</v>
      </c>
      <c r="U21" s="207" t="s">
        <v>24</v>
      </c>
      <c r="V21" s="208">
        <v>9.219999999999999E-3</v>
      </c>
      <c r="W21" s="213">
        <f t="shared" si="24"/>
        <v>1071.9993940615011</v>
      </c>
      <c r="X21" s="214">
        <f t="shared" si="30"/>
        <v>5155.9854542982739</v>
      </c>
      <c r="Y21" s="201">
        <v>1.47E-2</v>
      </c>
      <c r="Z21" s="211">
        <v>31</v>
      </c>
      <c r="AA21" s="212">
        <f t="shared" si="36"/>
        <v>5.084897397950539</v>
      </c>
      <c r="AB21" s="203">
        <f t="shared" si="31"/>
        <v>12.507207309475117</v>
      </c>
      <c r="AC21" s="204">
        <f t="shared" si="11"/>
        <v>5168.4926616077491</v>
      </c>
      <c r="AD21" s="205"/>
      <c r="AE21" s="238">
        <f>+'2012 programs only'!T10</f>
        <v>3054.4958656225435</v>
      </c>
      <c r="AF21" s="207" t="s">
        <v>60</v>
      </c>
      <c r="AG21" s="208">
        <v>1.5909200000000001</v>
      </c>
      <c r="AH21" s="213">
        <f t="shared" si="25"/>
        <v>4859.458562536217</v>
      </c>
      <c r="AI21" s="214">
        <f t="shared" si="33"/>
        <v>17897.650130603288</v>
      </c>
      <c r="AJ21" s="201">
        <v>1.47E-2</v>
      </c>
      <c r="AK21" s="211">
        <v>31</v>
      </c>
      <c r="AL21" s="212">
        <f t="shared" si="37"/>
        <v>16.233617206470395</v>
      </c>
      <c r="AM21" s="203">
        <f t="shared" si="34"/>
        <v>39.92946167720541</v>
      </c>
      <c r="AN21" s="204">
        <f t="shared" si="14"/>
        <v>17937.579592280494</v>
      </c>
      <c r="AO21" s="216"/>
      <c r="AP21" s="217"/>
    </row>
    <row r="22" spans="1:42" s="218" customFormat="1" ht="12.75" x14ac:dyDescent="0.2">
      <c r="A22" s="198">
        <v>41090</v>
      </c>
      <c r="B22" s="199">
        <f t="shared" si="15"/>
        <v>9472.3107770804436</v>
      </c>
      <c r="C22" s="200">
        <f t="shared" si="3"/>
        <v>50189.569399024236</v>
      </c>
      <c r="D22" s="201">
        <v>1.47E-2</v>
      </c>
      <c r="E22" s="202">
        <f t="shared" si="16"/>
        <v>49.060959159227352</v>
      </c>
      <c r="F22" s="203">
        <f t="shared" si="4"/>
        <v>144.74861193412136</v>
      </c>
      <c r="G22" s="204">
        <f t="shared" si="5"/>
        <v>50334.318010958355</v>
      </c>
      <c r="H22" s="205"/>
      <c r="I22" s="237">
        <f>+'2012 programs only'!R11</f>
        <v>254006.65857121415</v>
      </c>
      <c r="J22" s="207" t="s">
        <v>24</v>
      </c>
      <c r="K22" s="208">
        <f>+K21</f>
        <v>1.3940000000000001E-2</v>
      </c>
      <c r="L22" s="209">
        <f t="shared" si="23"/>
        <v>3540.8528204827257</v>
      </c>
      <c r="M22" s="210">
        <f t="shared" si="27"/>
        <v>21204.475857524962</v>
      </c>
      <c r="N22" s="201">
        <v>1.47E-2</v>
      </c>
      <c r="O22" s="211">
        <v>30</v>
      </c>
      <c r="P22" s="212">
        <f t="shared" si="35"/>
        <v>21.283217921682034</v>
      </c>
      <c r="Q22" s="203">
        <f t="shared" si="28"/>
        <v>64.534201709895527</v>
      </c>
      <c r="R22" s="204">
        <f t="shared" si="8"/>
        <v>21269.010059234857</v>
      </c>
      <c r="S22" s="205"/>
      <c r="T22" s="237">
        <f>+'2012 programs only'!S11</f>
        <v>116268.91475721273</v>
      </c>
      <c r="U22" s="207" t="s">
        <v>24</v>
      </c>
      <c r="V22" s="208">
        <f>+V21</f>
        <v>9.219999999999999E-3</v>
      </c>
      <c r="W22" s="213">
        <f t="shared" si="24"/>
        <v>1071.9993940615011</v>
      </c>
      <c r="X22" s="214">
        <f t="shared" si="30"/>
        <v>6227.9848483597752</v>
      </c>
      <c r="Y22" s="201">
        <v>1.47E-2</v>
      </c>
      <c r="Z22" s="211">
        <v>30</v>
      </c>
      <c r="AA22" s="212">
        <f t="shared" si="36"/>
        <v>6.2125398506708702</v>
      </c>
      <c r="AB22" s="203">
        <f t="shared" si="31"/>
        <v>18.719747160145985</v>
      </c>
      <c r="AC22" s="204">
        <f t="shared" si="11"/>
        <v>6246.704595519921</v>
      </c>
      <c r="AD22" s="205"/>
      <c r="AE22" s="238">
        <f>+'2012 programs only'!T11</f>
        <v>3054.4958656225435</v>
      </c>
      <c r="AF22" s="207" t="s">
        <v>60</v>
      </c>
      <c r="AG22" s="208">
        <f>+AG21</f>
        <v>1.5909200000000001</v>
      </c>
      <c r="AH22" s="213">
        <f t="shared" si="25"/>
        <v>4859.458562536217</v>
      </c>
      <c r="AI22" s="214">
        <f t="shared" si="33"/>
        <v>22757.108693139504</v>
      </c>
      <c r="AJ22" s="201">
        <v>1.47E-2</v>
      </c>
      <c r="AK22" s="211">
        <v>30</v>
      </c>
      <c r="AL22" s="212">
        <f t="shared" si="37"/>
        <v>21.565201386874449</v>
      </c>
      <c r="AM22" s="203">
        <f t="shared" si="34"/>
        <v>61.494663064079859</v>
      </c>
      <c r="AN22" s="204">
        <f t="shared" si="14"/>
        <v>22818.603356203585</v>
      </c>
      <c r="AO22" s="216"/>
      <c r="AP22" s="217"/>
    </row>
    <row r="23" spans="1:42" s="218" customFormat="1" ht="12.75" x14ac:dyDescent="0.2">
      <c r="A23" s="198">
        <v>41121</v>
      </c>
      <c r="B23" s="199">
        <f t="shared" si="15"/>
        <v>9472.3107770804436</v>
      </c>
      <c r="C23" s="200">
        <f t="shared" si="3"/>
        <v>59661.880176104678</v>
      </c>
      <c r="D23" s="201">
        <v>1.47E-2</v>
      </c>
      <c r="E23" s="202">
        <f t="shared" si="16"/>
        <v>62.490127800916241</v>
      </c>
      <c r="F23" s="203">
        <f t="shared" si="4"/>
        <v>207.2387397350376</v>
      </c>
      <c r="G23" s="204">
        <f t="shared" si="5"/>
        <v>59869.118915839717</v>
      </c>
      <c r="H23" s="205"/>
      <c r="I23" s="237">
        <f>+'2012 programs only'!R12</f>
        <v>254006.65857121415</v>
      </c>
      <c r="J23" s="207" t="s">
        <v>24</v>
      </c>
      <c r="K23" s="208">
        <f t="shared" ref="K23:K28" si="38">+K22</f>
        <v>1.3940000000000001E-2</v>
      </c>
      <c r="L23" s="209">
        <f t="shared" si="23"/>
        <v>3540.8528204827257</v>
      </c>
      <c r="M23" s="210">
        <f t="shared" si="27"/>
        <v>24745.328678007689</v>
      </c>
      <c r="N23" s="201">
        <v>1.47E-2</v>
      </c>
      <c r="O23" s="211">
        <v>31</v>
      </c>
      <c r="P23" s="212">
        <f t="shared" si="35"/>
        <v>26.401310514410174</v>
      </c>
      <c r="Q23" s="203">
        <f t="shared" si="28"/>
        <v>90.935512224305697</v>
      </c>
      <c r="R23" s="204">
        <f t="shared" si="8"/>
        <v>24836.264190231996</v>
      </c>
      <c r="S23" s="205"/>
      <c r="T23" s="237">
        <f>+'2012 programs only'!S12</f>
        <v>116268.91475721273</v>
      </c>
      <c r="U23" s="207" t="s">
        <v>24</v>
      </c>
      <c r="V23" s="208">
        <f t="shared" ref="V23:V28" si="39">+V22</f>
        <v>9.219999999999999E-3</v>
      </c>
      <c r="W23" s="213">
        <f t="shared" si="24"/>
        <v>1071.9993940615011</v>
      </c>
      <c r="X23" s="214">
        <f t="shared" si="30"/>
        <v>7299.9842424212766</v>
      </c>
      <c r="Y23" s="201">
        <v>1.47E-2</v>
      </c>
      <c r="Z23" s="211">
        <v>31</v>
      </c>
      <c r="AA23" s="212">
        <f t="shared" si="36"/>
        <v>7.7543516267692612</v>
      </c>
      <c r="AB23" s="203">
        <f t="shared" si="31"/>
        <v>26.474098786915246</v>
      </c>
      <c r="AC23" s="204">
        <f t="shared" si="11"/>
        <v>7326.458341208192</v>
      </c>
      <c r="AD23" s="205"/>
      <c r="AE23" s="238">
        <f>+'2012 programs only'!T12</f>
        <v>3054.4958656225435</v>
      </c>
      <c r="AF23" s="207" t="s">
        <v>60</v>
      </c>
      <c r="AG23" s="208">
        <f t="shared" ref="AG23:AG28" si="40">+AG22</f>
        <v>1.5909200000000001</v>
      </c>
      <c r="AH23" s="213">
        <f t="shared" si="25"/>
        <v>4859.458562536217</v>
      </c>
      <c r="AI23" s="214">
        <f t="shared" si="33"/>
        <v>27616.56725567572</v>
      </c>
      <c r="AJ23" s="201">
        <v>1.47E-2</v>
      </c>
      <c r="AK23" s="211">
        <v>31</v>
      </c>
      <c r="AL23" s="212">
        <f t="shared" si="37"/>
        <v>28.334465659736811</v>
      </c>
      <c r="AM23" s="203">
        <f t="shared" si="34"/>
        <v>89.829128723816666</v>
      </c>
      <c r="AN23" s="204">
        <f t="shared" si="14"/>
        <v>27706.396384399537</v>
      </c>
      <c r="AO23" s="216"/>
      <c r="AP23" s="217"/>
    </row>
    <row r="24" spans="1:42" s="218" customFormat="1" ht="12.75" x14ac:dyDescent="0.2">
      <c r="A24" s="198">
        <v>41152</v>
      </c>
      <c r="B24" s="199">
        <f t="shared" si="15"/>
        <v>9472.3107770804436</v>
      </c>
      <c r="C24" s="200">
        <f t="shared" si="3"/>
        <v>69134.190953185127</v>
      </c>
      <c r="D24" s="201">
        <v>1.47E-2</v>
      </c>
      <c r="E24" s="202">
        <f t="shared" si="16"/>
        <v>74.283931137297557</v>
      </c>
      <c r="F24" s="203">
        <f t="shared" si="4"/>
        <v>281.52267087233514</v>
      </c>
      <c r="G24" s="204">
        <f t="shared" si="5"/>
        <v>69415.713624057462</v>
      </c>
      <c r="H24" s="205"/>
      <c r="I24" s="237">
        <f>+'2012 programs only'!R13</f>
        <v>254006.65857121415</v>
      </c>
      <c r="J24" s="207" t="s">
        <v>24</v>
      </c>
      <c r="K24" s="208">
        <f t="shared" si="38"/>
        <v>1.3940000000000001E-2</v>
      </c>
      <c r="L24" s="209">
        <f t="shared" si="23"/>
        <v>3540.8528204827257</v>
      </c>
      <c r="M24" s="210">
        <f t="shared" si="27"/>
        <v>28286.181498490416</v>
      </c>
      <c r="N24" s="201">
        <v>1.47E-2</v>
      </c>
      <c r="O24" s="211">
        <v>31</v>
      </c>
      <c r="P24" s="212">
        <f t="shared" si="35"/>
        <v>30.809962509748914</v>
      </c>
      <c r="Q24" s="203">
        <f t="shared" si="28"/>
        <v>121.74547473405461</v>
      </c>
      <c r="R24" s="204">
        <f t="shared" si="8"/>
        <v>28407.926973224472</v>
      </c>
      <c r="S24" s="205"/>
      <c r="T24" s="237">
        <f>+'2012 programs only'!S13</f>
        <v>116268.91475721273</v>
      </c>
      <c r="U24" s="207" t="s">
        <v>24</v>
      </c>
      <c r="V24" s="208">
        <f t="shared" si="39"/>
        <v>9.219999999999999E-3</v>
      </c>
      <c r="W24" s="213">
        <f t="shared" si="24"/>
        <v>1071.9993940615011</v>
      </c>
      <c r="X24" s="214">
        <f t="shared" si="30"/>
        <v>8371.983636482777</v>
      </c>
      <c r="Y24" s="201">
        <v>1.47E-2</v>
      </c>
      <c r="Z24" s="211">
        <v>31</v>
      </c>
      <c r="AA24" s="212">
        <f t="shared" si="36"/>
        <v>9.0890787411786214</v>
      </c>
      <c r="AB24" s="203">
        <f t="shared" si="31"/>
        <v>35.563177528093867</v>
      </c>
      <c r="AC24" s="204">
        <f t="shared" si="11"/>
        <v>8407.5468140108715</v>
      </c>
      <c r="AD24" s="205"/>
      <c r="AE24" s="238">
        <f>+'2012 programs only'!T13</f>
        <v>3054.4958656225435</v>
      </c>
      <c r="AF24" s="207" t="s">
        <v>60</v>
      </c>
      <c r="AG24" s="208">
        <f t="shared" si="40"/>
        <v>1.5909200000000001</v>
      </c>
      <c r="AH24" s="213">
        <f t="shared" si="25"/>
        <v>4859.458562536217</v>
      </c>
      <c r="AI24" s="214">
        <f t="shared" si="33"/>
        <v>32476.025818211936</v>
      </c>
      <c r="AJ24" s="201">
        <v>1.47E-2</v>
      </c>
      <c r="AK24" s="211">
        <v>31</v>
      </c>
      <c r="AL24" s="212">
        <f t="shared" si="37"/>
        <v>34.384889886370019</v>
      </c>
      <c r="AM24" s="203">
        <f t="shared" si="34"/>
        <v>124.21401861018668</v>
      </c>
      <c r="AN24" s="204">
        <f t="shared" si="14"/>
        <v>32600.239836822122</v>
      </c>
      <c r="AO24" s="216"/>
      <c r="AP24" s="217"/>
    </row>
    <row r="25" spans="1:42" s="218" customFormat="1" ht="12.75" x14ac:dyDescent="0.2">
      <c r="A25" s="198">
        <v>41182</v>
      </c>
      <c r="B25" s="199">
        <f t="shared" si="15"/>
        <v>9472.3107770804436</v>
      </c>
      <c r="C25" s="200">
        <f t="shared" si="3"/>
        <v>78606.501730265576</v>
      </c>
      <c r="D25" s="201">
        <v>1.47E-2</v>
      </c>
      <c r="E25" s="202">
        <f t="shared" si="16"/>
        <v>83.301033361624704</v>
      </c>
      <c r="F25" s="203">
        <f t="shared" si="4"/>
        <v>364.82370423395986</v>
      </c>
      <c r="G25" s="204">
        <f t="shared" si="5"/>
        <v>78971.325434499537</v>
      </c>
      <c r="H25" s="205"/>
      <c r="I25" s="237">
        <f>+'2012 programs only'!R14</f>
        <v>254006.65857121415</v>
      </c>
      <c r="J25" s="207" t="s">
        <v>24</v>
      </c>
      <c r="K25" s="208">
        <f t="shared" si="38"/>
        <v>1.3940000000000001E-2</v>
      </c>
      <c r="L25" s="209">
        <f t="shared" si="23"/>
        <v>3540.8528204827257</v>
      </c>
      <c r="M25" s="210">
        <f t="shared" si="27"/>
        <v>31827.034318973143</v>
      </c>
      <c r="N25" s="201">
        <v>1.47E-2</v>
      </c>
      <c r="O25" s="211">
        <v>30</v>
      </c>
      <c r="P25" s="212">
        <f t="shared" si="35"/>
        <v>34.082530166213864</v>
      </c>
      <c r="Q25" s="203">
        <f t="shared" si="28"/>
        <v>155.82800490026847</v>
      </c>
      <c r="R25" s="204">
        <f t="shared" si="8"/>
        <v>31982.862323873411</v>
      </c>
      <c r="S25" s="205"/>
      <c r="T25" s="237">
        <f>+'2012 programs only'!S14</f>
        <v>116268.91475721273</v>
      </c>
      <c r="U25" s="207" t="s">
        <v>24</v>
      </c>
      <c r="V25" s="208">
        <f t="shared" si="39"/>
        <v>9.219999999999999E-3</v>
      </c>
      <c r="W25" s="213">
        <f t="shared" si="24"/>
        <v>1071.9993940615011</v>
      </c>
      <c r="X25" s="214">
        <f t="shared" si="30"/>
        <v>9443.9830305442774</v>
      </c>
      <c r="Y25" s="201">
        <v>1.47E-2</v>
      </c>
      <c r="Z25" s="211">
        <v>30</v>
      </c>
      <c r="AA25" s="212">
        <f t="shared" si="36"/>
        <v>10.08755405379482</v>
      </c>
      <c r="AB25" s="203">
        <f t="shared" si="31"/>
        <v>45.650731581888685</v>
      </c>
      <c r="AC25" s="204">
        <f t="shared" si="11"/>
        <v>9489.6337621261664</v>
      </c>
      <c r="AD25" s="205"/>
      <c r="AE25" s="238">
        <f>+'2012 programs only'!T14</f>
        <v>3054.4958656225435</v>
      </c>
      <c r="AF25" s="207" t="s">
        <v>60</v>
      </c>
      <c r="AG25" s="208">
        <f t="shared" si="40"/>
        <v>1.5909200000000001</v>
      </c>
      <c r="AH25" s="213">
        <f t="shared" si="25"/>
        <v>4859.458562536217</v>
      </c>
      <c r="AI25" s="214">
        <f t="shared" si="33"/>
        <v>37335.484380748152</v>
      </c>
      <c r="AJ25" s="201">
        <v>1.47E-2</v>
      </c>
      <c r="AK25" s="211">
        <v>30</v>
      </c>
      <c r="AL25" s="212">
        <f t="shared" si="37"/>
        <v>39.130949141616021</v>
      </c>
      <c r="AM25" s="203">
        <f t="shared" si="34"/>
        <v>163.3449677518027</v>
      </c>
      <c r="AN25" s="204">
        <f t="shared" si="14"/>
        <v>37498.829348499952</v>
      </c>
      <c r="AO25" s="216"/>
      <c r="AP25" s="217"/>
    </row>
    <row r="26" spans="1:42" s="218" customFormat="1" ht="12.75" x14ac:dyDescent="0.2">
      <c r="A26" s="198">
        <v>41213</v>
      </c>
      <c r="B26" s="199">
        <f t="shared" si="15"/>
        <v>7876.0716044655528</v>
      </c>
      <c r="C26" s="200">
        <f t="shared" si="3"/>
        <v>86482.573334731132</v>
      </c>
      <c r="D26" s="201">
        <v>1.47E-2</v>
      </c>
      <c r="E26" s="202">
        <f t="shared" si="16"/>
        <v>97.871537810060147</v>
      </c>
      <c r="F26" s="203">
        <f t="shared" si="4"/>
        <v>462.69524204402001</v>
      </c>
      <c r="G26" s="204">
        <f t="shared" si="5"/>
        <v>86945.268576775154</v>
      </c>
      <c r="H26" s="205"/>
      <c r="I26" s="237">
        <f>+'2012 programs only'!R15</f>
        <v>254006.65857121415</v>
      </c>
      <c r="J26" s="207" t="s">
        <v>24</v>
      </c>
      <c r="K26" s="208">
        <f t="shared" si="38"/>
        <v>1.3940000000000001E-2</v>
      </c>
      <c r="L26" s="209">
        <f t="shared" si="23"/>
        <v>3540.8528204827257</v>
      </c>
      <c r="M26" s="210">
        <f t="shared" si="27"/>
        <v>35367.887139455866</v>
      </c>
      <c r="N26" s="201">
        <v>1.47E-2</v>
      </c>
      <c r="O26" s="219">
        <v>31</v>
      </c>
      <c r="P26" s="212">
        <f t="shared" si="35"/>
        <v>39.627266500426394</v>
      </c>
      <c r="Q26" s="203">
        <f t="shared" si="28"/>
        <v>195.45527140069487</v>
      </c>
      <c r="R26" s="204">
        <f t="shared" si="8"/>
        <v>35563.34241085656</v>
      </c>
      <c r="S26" s="205"/>
      <c r="T26" s="237">
        <f>+'2012 programs only'!S15</f>
        <v>114718.70955721273</v>
      </c>
      <c r="U26" s="207" t="s">
        <v>24</v>
      </c>
      <c r="V26" s="208">
        <f t="shared" si="39"/>
        <v>9.219999999999999E-3</v>
      </c>
      <c r="W26" s="213">
        <f t="shared" si="24"/>
        <v>1057.7065021175013</v>
      </c>
      <c r="X26" s="214">
        <f t="shared" si="30"/>
        <v>10501.689532661778</v>
      </c>
      <c r="Y26" s="201">
        <v>1.47E-2</v>
      </c>
      <c r="Z26" s="219">
        <v>31</v>
      </c>
      <c r="AA26" s="212">
        <f t="shared" si="36"/>
        <v>11.758532969997342</v>
      </c>
      <c r="AB26" s="203">
        <f t="shared" si="31"/>
        <v>57.409264551886025</v>
      </c>
      <c r="AC26" s="204">
        <f t="shared" si="11"/>
        <v>10559.098797213665</v>
      </c>
      <c r="AD26" s="205"/>
      <c r="AE26" s="238">
        <f>+'2012 programs only'!T15</f>
        <v>2060.1364505225433</v>
      </c>
      <c r="AF26" s="207" t="s">
        <v>60</v>
      </c>
      <c r="AG26" s="208">
        <f t="shared" si="40"/>
        <v>1.5909200000000001</v>
      </c>
      <c r="AH26" s="213">
        <f t="shared" si="25"/>
        <v>3277.5122818653249</v>
      </c>
      <c r="AI26" s="214">
        <f t="shared" si="33"/>
        <v>40612.996662613477</v>
      </c>
      <c r="AJ26" s="201">
        <v>1.47E-2</v>
      </c>
      <c r="AK26" s="219">
        <v>31</v>
      </c>
      <c r="AL26" s="212">
        <f t="shared" si="37"/>
        <v>46.48573833963642</v>
      </c>
      <c r="AM26" s="203">
        <f t="shared" si="34"/>
        <v>209.83070609143911</v>
      </c>
      <c r="AN26" s="204">
        <f t="shared" si="14"/>
        <v>40822.827368704915</v>
      </c>
      <c r="AO26" s="216"/>
      <c r="AP26" s="217"/>
    </row>
    <row r="27" spans="1:42" s="218" customFormat="1" ht="12.75" x14ac:dyDescent="0.2">
      <c r="A27" s="198">
        <v>41243</v>
      </c>
      <c r="B27" s="199">
        <f t="shared" si="15"/>
        <v>7876.0716044655528</v>
      </c>
      <c r="C27" s="200">
        <f t="shared" si="3"/>
        <v>94358.644939196689</v>
      </c>
      <c r="D27" s="201">
        <v>1.47E-2</v>
      </c>
      <c r="E27" s="202">
        <f t="shared" si="16"/>
        <v>104.20441213283175</v>
      </c>
      <c r="F27" s="203">
        <f t="shared" si="4"/>
        <v>566.89965417685175</v>
      </c>
      <c r="G27" s="204">
        <f t="shared" si="5"/>
        <v>94925.544593373546</v>
      </c>
      <c r="H27" s="205"/>
      <c r="I27" s="237">
        <f>+'2012 programs only'!R16</f>
        <v>254006.65857121415</v>
      </c>
      <c r="J27" s="207" t="s">
        <v>24</v>
      </c>
      <c r="K27" s="208">
        <f t="shared" si="38"/>
        <v>1.3940000000000001E-2</v>
      </c>
      <c r="L27" s="209">
        <f t="shared" si="23"/>
        <v>3540.8528204827257</v>
      </c>
      <c r="M27" s="210">
        <f t="shared" si="27"/>
        <v>38908.73995993859</v>
      </c>
      <c r="N27" s="201">
        <v>1.47E-2</v>
      </c>
      <c r="O27" s="219">
        <v>30</v>
      </c>
      <c r="P27" s="212">
        <f t="shared" si="35"/>
        <v>42.615404995901741</v>
      </c>
      <c r="Q27" s="203">
        <f t="shared" si="28"/>
        <v>238.07067639659661</v>
      </c>
      <c r="R27" s="204">
        <f t="shared" si="8"/>
        <v>39146.810636335184</v>
      </c>
      <c r="S27" s="205"/>
      <c r="T27" s="237">
        <f>+'2012 programs only'!S16</f>
        <v>114718.70955721273</v>
      </c>
      <c r="U27" s="207" t="s">
        <v>24</v>
      </c>
      <c r="V27" s="208">
        <f t="shared" si="39"/>
        <v>9.219999999999999E-3</v>
      </c>
      <c r="W27" s="213">
        <f t="shared" si="24"/>
        <v>1057.7065021175013</v>
      </c>
      <c r="X27" s="214">
        <f t="shared" si="30"/>
        <v>11559.396034779278</v>
      </c>
      <c r="Y27" s="201">
        <v>1.47E-2</v>
      </c>
      <c r="Z27" s="219">
        <v>30</v>
      </c>
      <c r="AA27" s="212">
        <f t="shared" si="36"/>
        <v>12.653675092633453</v>
      </c>
      <c r="AB27" s="203">
        <f t="shared" si="31"/>
        <v>70.062939644519474</v>
      </c>
      <c r="AC27" s="204">
        <f t="shared" si="11"/>
        <v>11629.458974423798</v>
      </c>
      <c r="AD27" s="205"/>
      <c r="AE27" s="238">
        <f>+'2012 programs only'!T16</f>
        <v>2060.1364505225433</v>
      </c>
      <c r="AF27" s="207" t="s">
        <v>60</v>
      </c>
      <c r="AG27" s="208">
        <f t="shared" si="40"/>
        <v>1.5909200000000001</v>
      </c>
      <c r="AH27" s="213">
        <f t="shared" si="25"/>
        <v>3277.5122818653249</v>
      </c>
      <c r="AI27" s="214">
        <f t="shared" si="33"/>
        <v>43890.508944478803</v>
      </c>
      <c r="AJ27" s="201">
        <v>1.47E-2</v>
      </c>
      <c r="AK27" s="219">
        <v>30</v>
      </c>
      <c r="AL27" s="212">
        <f t="shared" si="37"/>
        <v>48.935332044296558</v>
      </c>
      <c r="AM27" s="203">
        <f t="shared" si="34"/>
        <v>258.7660381357357</v>
      </c>
      <c r="AN27" s="204">
        <f t="shared" si="14"/>
        <v>44149.274982614537</v>
      </c>
      <c r="AO27" s="216"/>
      <c r="AP27" s="217"/>
    </row>
    <row r="28" spans="1:42" s="218" customFormat="1" ht="12.75" x14ac:dyDescent="0.2">
      <c r="A28" s="220">
        <v>41274</v>
      </c>
      <c r="B28" s="221">
        <f t="shared" si="15"/>
        <v>7876.0716044655528</v>
      </c>
      <c r="C28" s="222">
        <f t="shared" si="3"/>
        <v>102234.71654366225</v>
      </c>
      <c r="D28" s="223">
        <v>1.47E-2</v>
      </c>
      <c r="E28" s="224">
        <f t="shared" si="16"/>
        <v>117.48424726445882</v>
      </c>
      <c r="F28" s="225">
        <f t="shared" si="4"/>
        <v>684.38390144131063</v>
      </c>
      <c r="G28" s="226">
        <f t="shared" si="5"/>
        <v>102919.10044510356</v>
      </c>
      <c r="H28" s="205"/>
      <c r="I28" s="239">
        <f>+'2012 programs only'!R17</f>
        <v>254006.65857121415</v>
      </c>
      <c r="J28" s="228" t="s">
        <v>24</v>
      </c>
      <c r="K28" s="229">
        <f t="shared" si="38"/>
        <v>1.3940000000000001E-2</v>
      </c>
      <c r="L28" s="230">
        <f t="shared" si="23"/>
        <v>3540.8528204827257</v>
      </c>
      <c r="M28" s="231">
        <f t="shared" si="27"/>
        <v>42449.592780421313</v>
      </c>
      <c r="N28" s="223">
        <v>1.47E-2</v>
      </c>
      <c r="O28" s="232">
        <v>31</v>
      </c>
      <c r="P28" s="233">
        <f t="shared" si="35"/>
        <v>48.444570491103867</v>
      </c>
      <c r="Q28" s="225">
        <f t="shared" si="28"/>
        <v>286.51524688770047</v>
      </c>
      <c r="R28" s="226">
        <f t="shared" si="8"/>
        <v>42736.108027309012</v>
      </c>
      <c r="S28" s="205"/>
      <c r="T28" s="239">
        <f>+'2012 programs only'!S17</f>
        <v>114718.70955721273</v>
      </c>
      <c r="U28" s="228" t="s">
        <v>24</v>
      </c>
      <c r="V28" s="229">
        <f t="shared" si="39"/>
        <v>9.219999999999999E-3</v>
      </c>
      <c r="W28" s="234">
        <f t="shared" si="24"/>
        <v>1057.7065021175013</v>
      </c>
      <c r="X28" s="235">
        <f t="shared" si="30"/>
        <v>12617.102536896778</v>
      </c>
      <c r="Y28" s="223">
        <v>1.47E-2</v>
      </c>
      <c r="Z28" s="232">
        <v>31</v>
      </c>
      <c r="AA28" s="233">
        <f t="shared" si="36"/>
        <v>14.392395554778462</v>
      </c>
      <c r="AB28" s="225">
        <f t="shared" si="31"/>
        <v>84.455335199297934</v>
      </c>
      <c r="AC28" s="226">
        <f t="shared" si="11"/>
        <v>12701.557872096077</v>
      </c>
      <c r="AD28" s="205"/>
      <c r="AE28" s="240">
        <f>+'2012 programs only'!T17</f>
        <v>2060.1364505225433</v>
      </c>
      <c r="AF28" s="228" t="s">
        <v>60</v>
      </c>
      <c r="AG28" s="229">
        <f t="shared" si="40"/>
        <v>1.5909200000000001</v>
      </c>
      <c r="AH28" s="234">
        <f t="shared" si="25"/>
        <v>3277.5122818653249</v>
      </c>
      <c r="AI28" s="235">
        <f t="shared" si="33"/>
        <v>47168.021226344128</v>
      </c>
      <c r="AJ28" s="223">
        <v>1.47E-2</v>
      </c>
      <c r="AK28" s="232">
        <v>31</v>
      </c>
      <c r="AL28" s="233">
        <f t="shared" si="37"/>
        <v>54.647281218576481</v>
      </c>
      <c r="AM28" s="225">
        <f t="shared" si="34"/>
        <v>313.41331935431219</v>
      </c>
      <c r="AN28" s="226">
        <f t="shared" si="14"/>
        <v>47481.434545698437</v>
      </c>
      <c r="AO28" s="216"/>
      <c r="AP28" s="217"/>
    </row>
    <row r="29" spans="1:42" s="218" customFormat="1" ht="12.75" x14ac:dyDescent="0.2">
      <c r="A29" s="198">
        <v>41305</v>
      </c>
      <c r="B29" s="199">
        <f t="shared" si="15"/>
        <v>0</v>
      </c>
      <c r="C29" s="200">
        <f t="shared" si="3"/>
        <v>102234.71654366225</v>
      </c>
      <c r="D29" s="201">
        <v>1.47E-2</v>
      </c>
      <c r="E29" s="202">
        <f t="shared" si="16"/>
        <v>127.63934336697773</v>
      </c>
      <c r="F29" s="203">
        <f t="shared" si="4"/>
        <v>812.02324480828838</v>
      </c>
      <c r="G29" s="204">
        <f t="shared" si="5"/>
        <v>103046.73978847053</v>
      </c>
      <c r="H29" s="205"/>
      <c r="I29" s="241"/>
      <c r="J29" s="242"/>
      <c r="K29" s="208"/>
      <c r="L29" s="242"/>
      <c r="M29" s="210">
        <f t="shared" si="27"/>
        <v>42449.592780421313</v>
      </c>
      <c r="N29" s="201">
        <v>1.47E-2</v>
      </c>
      <c r="O29" s="211">
        <v>31</v>
      </c>
      <c r="P29" s="212">
        <f>+M28*N29*O29/365</f>
        <v>52.998025835720519</v>
      </c>
      <c r="Q29" s="203">
        <f t="shared" si="28"/>
        <v>339.51327272342098</v>
      </c>
      <c r="R29" s="204">
        <f t="shared" si="8"/>
        <v>42789.106053144737</v>
      </c>
      <c r="S29" s="205"/>
      <c r="T29" s="241"/>
      <c r="U29" s="242"/>
      <c r="V29" s="208"/>
      <c r="W29" s="202"/>
      <c r="X29" s="214">
        <f t="shared" si="30"/>
        <v>12617.102536896778</v>
      </c>
      <c r="Y29" s="201">
        <v>1.47E-2</v>
      </c>
      <c r="Z29" s="211">
        <v>31</v>
      </c>
      <c r="AA29" s="212">
        <f>+X28*Y29*Z29/365</f>
        <v>15.752366098805101</v>
      </c>
      <c r="AB29" s="203">
        <f t="shared" si="31"/>
        <v>100.20770129810303</v>
      </c>
      <c r="AC29" s="204">
        <f t="shared" si="11"/>
        <v>12717.310238194881</v>
      </c>
      <c r="AD29" s="205"/>
      <c r="AE29" s="243"/>
      <c r="AF29" s="207"/>
      <c r="AG29" s="208"/>
      <c r="AH29" s="202"/>
      <c r="AI29" s="214">
        <f t="shared" si="33"/>
        <v>47168.021226344128</v>
      </c>
      <c r="AJ29" s="201">
        <v>1.47E-2</v>
      </c>
      <c r="AK29" s="211">
        <v>31</v>
      </c>
      <c r="AL29" s="212">
        <f>+AI28*AJ29*AK29/365</f>
        <v>58.88895143245211</v>
      </c>
      <c r="AM29" s="203">
        <f t="shared" si="34"/>
        <v>372.30227078676432</v>
      </c>
      <c r="AN29" s="204">
        <f t="shared" si="14"/>
        <v>47540.323497130892</v>
      </c>
      <c r="AO29" s="216"/>
      <c r="AP29" s="217"/>
    </row>
    <row r="30" spans="1:42" s="218" customFormat="1" ht="12.75" x14ac:dyDescent="0.2">
      <c r="A30" s="198">
        <v>41333</v>
      </c>
      <c r="B30" s="199">
        <f t="shared" si="15"/>
        <v>0</v>
      </c>
      <c r="C30" s="200">
        <f t="shared" si="3"/>
        <v>102234.71654366225</v>
      </c>
      <c r="D30" s="201">
        <v>1.47E-2</v>
      </c>
      <c r="E30" s="202">
        <f t="shared" si="16"/>
        <v>115.28714884759279</v>
      </c>
      <c r="F30" s="203">
        <f t="shared" si="4"/>
        <v>927.31039365588117</v>
      </c>
      <c r="G30" s="204">
        <f t="shared" si="5"/>
        <v>103162.02693731812</v>
      </c>
      <c r="H30" s="205"/>
      <c r="I30" s="241"/>
      <c r="J30" s="242"/>
      <c r="K30" s="208"/>
      <c r="L30" s="242"/>
      <c r="M30" s="210">
        <f t="shared" si="27"/>
        <v>42449.592780421313</v>
      </c>
      <c r="N30" s="201">
        <v>1.47E-2</v>
      </c>
      <c r="O30" s="211">
        <v>28</v>
      </c>
      <c r="P30" s="212">
        <f t="shared" ref="P30:P44" si="41">+M29*N30*O30/365</f>
        <v>47.869184625812082</v>
      </c>
      <c r="Q30" s="203">
        <f t="shared" si="28"/>
        <v>387.38245734923305</v>
      </c>
      <c r="R30" s="204">
        <f t="shared" si="8"/>
        <v>42836.975237770544</v>
      </c>
      <c r="S30" s="205"/>
      <c r="T30" s="241"/>
      <c r="U30" s="242"/>
      <c r="V30" s="208"/>
      <c r="W30" s="202"/>
      <c r="X30" s="214">
        <f t="shared" si="30"/>
        <v>12617.102536896778</v>
      </c>
      <c r="Y30" s="201">
        <v>1.47E-2</v>
      </c>
      <c r="Z30" s="211">
        <v>28</v>
      </c>
      <c r="AA30" s="212">
        <f t="shared" ref="AA30:AA44" si="42">+X29*Y30*Z30/365</f>
        <v>14.227943573114286</v>
      </c>
      <c r="AB30" s="203">
        <f t="shared" si="31"/>
        <v>114.43564487121732</v>
      </c>
      <c r="AC30" s="204">
        <f t="shared" si="11"/>
        <v>12731.538181767995</v>
      </c>
      <c r="AD30" s="205"/>
      <c r="AE30" s="243"/>
      <c r="AF30" s="242"/>
      <c r="AG30" s="208"/>
      <c r="AH30" s="202"/>
      <c r="AI30" s="214">
        <f t="shared" si="33"/>
        <v>47168.021226344128</v>
      </c>
      <c r="AJ30" s="201">
        <v>1.47E-2</v>
      </c>
      <c r="AK30" s="211">
        <v>28</v>
      </c>
      <c r="AL30" s="212">
        <f t="shared" ref="AL30:AL44" si="43">+AI29*AJ30*AK30/365</f>
        <v>53.190020648666419</v>
      </c>
      <c r="AM30" s="203">
        <f t="shared" si="34"/>
        <v>425.49229143543073</v>
      </c>
      <c r="AN30" s="204">
        <f t="shared" si="14"/>
        <v>47593.51351777956</v>
      </c>
      <c r="AO30" s="216"/>
      <c r="AP30" s="217"/>
    </row>
    <row r="31" spans="1:42" s="218" customFormat="1" ht="12.75" x14ac:dyDescent="0.2">
      <c r="A31" s="198">
        <v>41364</v>
      </c>
      <c r="B31" s="199">
        <f t="shared" si="15"/>
        <v>0</v>
      </c>
      <c r="C31" s="200">
        <f t="shared" si="3"/>
        <v>102234.71654366225</v>
      </c>
      <c r="D31" s="201">
        <v>1.47E-2</v>
      </c>
      <c r="E31" s="202">
        <f t="shared" si="16"/>
        <v>127.63934336697773</v>
      </c>
      <c r="F31" s="203">
        <f t="shared" si="4"/>
        <v>1054.9497370228589</v>
      </c>
      <c r="G31" s="204">
        <f t="shared" si="5"/>
        <v>103289.66628068511</v>
      </c>
      <c r="H31" s="205"/>
      <c r="I31" s="241"/>
      <c r="J31" s="242"/>
      <c r="K31" s="208"/>
      <c r="L31" s="242"/>
      <c r="M31" s="210">
        <f t="shared" si="27"/>
        <v>42449.592780421313</v>
      </c>
      <c r="N31" s="201">
        <v>1.47E-2</v>
      </c>
      <c r="O31" s="211">
        <v>31</v>
      </c>
      <c r="P31" s="212">
        <f t="shared" si="41"/>
        <v>52.998025835720519</v>
      </c>
      <c r="Q31" s="203">
        <f t="shared" si="28"/>
        <v>440.38048318495356</v>
      </c>
      <c r="R31" s="204">
        <f t="shared" si="8"/>
        <v>42889.973263606269</v>
      </c>
      <c r="S31" s="205"/>
      <c r="T31" s="241"/>
      <c r="U31" s="242"/>
      <c r="V31" s="208"/>
      <c r="W31" s="202"/>
      <c r="X31" s="214">
        <f t="shared" si="30"/>
        <v>12617.102536896778</v>
      </c>
      <c r="Y31" s="201">
        <v>1.47E-2</v>
      </c>
      <c r="Z31" s="211">
        <v>31</v>
      </c>
      <c r="AA31" s="212">
        <f t="shared" si="42"/>
        <v>15.752366098805101</v>
      </c>
      <c r="AB31" s="203">
        <f t="shared" si="31"/>
        <v>130.18801097002242</v>
      </c>
      <c r="AC31" s="204">
        <f t="shared" si="11"/>
        <v>12747.290547866802</v>
      </c>
      <c r="AD31" s="205"/>
      <c r="AE31" s="243"/>
      <c r="AF31" s="242"/>
      <c r="AG31" s="208"/>
      <c r="AH31" s="202"/>
      <c r="AI31" s="214">
        <f t="shared" si="33"/>
        <v>47168.021226344128</v>
      </c>
      <c r="AJ31" s="201">
        <v>1.47E-2</v>
      </c>
      <c r="AK31" s="211">
        <v>31</v>
      </c>
      <c r="AL31" s="212">
        <f t="shared" si="43"/>
        <v>58.88895143245211</v>
      </c>
      <c r="AM31" s="203">
        <f t="shared" si="34"/>
        <v>484.38124286788286</v>
      </c>
      <c r="AN31" s="204">
        <f t="shared" si="14"/>
        <v>47652.402469212007</v>
      </c>
      <c r="AO31" s="216"/>
      <c r="AP31" s="217"/>
    </row>
    <row r="32" spans="1:42" s="218" customFormat="1" ht="12.75" x14ac:dyDescent="0.2">
      <c r="A32" s="198">
        <v>41394</v>
      </c>
      <c r="B32" s="199">
        <f>+L32+W32+AH32</f>
        <v>0</v>
      </c>
      <c r="C32" s="200">
        <f t="shared" si="3"/>
        <v>102234.71654366225</v>
      </c>
      <c r="D32" s="201">
        <v>1.47E-2</v>
      </c>
      <c r="E32" s="202">
        <f t="shared" si="16"/>
        <v>123.5219451938494</v>
      </c>
      <c r="F32" s="203">
        <f t="shared" si="4"/>
        <v>1178.4716822167084</v>
      </c>
      <c r="G32" s="204">
        <f t="shared" si="5"/>
        <v>103413.18822587896</v>
      </c>
      <c r="H32" s="205"/>
      <c r="I32" s="241"/>
      <c r="J32" s="242"/>
      <c r="K32" s="208"/>
      <c r="L32" s="242"/>
      <c r="M32" s="210">
        <f t="shared" si="27"/>
        <v>42449.592780421313</v>
      </c>
      <c r="N32" s="201">
        <v>1.47E-2</v>
      </c>
      <c r="O32" s="211">
        <v>30</v>
      </c>
      <c r="P32" s="212">
        <f t="shared" si="41"/>
        <v>51.288412099084375</v>
      </c>
      <c r="Q32" s="203">
        <f t="shared" si="28"/>
        <v>491.66889528403794</v>
      </c>
      <c r="R32" s="204">
        <f t="shared" si="8"/>
        <v>42941.261675705355</v>
      </c>
      <c r="S32" s="205"/>
      <c r="T32" s="241"/>
      <c r="U32" s="242"/>
      <c r="V32" s="208"/>
      <c r="W32" s="202"/>
      <c r="X32" s="214">
        <f t="shared" si="30"/>
        <v>12617.102536896778</v>
      </c>
      <c r="Y32" s="201">
        <v>1.47E-2</v>
      </c>
      <c r="Z32" s="211">
        <v>30</v>
      </c>
      <c r="AA32" s="212">
        <f t="shared" si="42"/>
        <v>15.244225256908164</v>
      </c>
      <c r="AB32" s="203">
        <f t="shared" si="31"/>
        <v>145.43223622693057</v>
      </c>
      <c r="AC32" s="204">
        <f t="shared" si="11"/>
        <v>12762.534773123709</v>
      </c>
      <c r="AD32" s="205"/>
      <c r="AE32" s="243"/>
      <c r="AF32" s="242"/>
      <c r="AG32" s="208"/>
      <c r="AH32" s="202"/>
      <c r="AI32" s="214">
        <f t="shared" si="33"/>
        <v>47168.021226344128</v>
      </c>
      <c r="AJ32" s="201">
        <v>1.47E-2</v>
      </c>
      <c r="AK32" s="211">
        <v>30</v>
      </c>
      <c r="AL32" s="212">
        <f t="shared" si="43"/>
        <v>56.989307837856877</v>
      </c>
      <c r="AM32" s="203">
        <f t="shared" si="34"/>
        <v>541.37055070573979</v>
      </c>
      <c r="AN32" s="204">
        <f t="shared" si="14"/>
        <v>47709.391777049867</v>
      </c>
      <c r="AO32" s="216"/>
      <c r="AP32" s="217"/>
    </row>
    <row r="33" spans="1:42" s="218" customFormat="1" ht="12.75" x14ac:dyDescent="0.2">
      <c r="A33" s="198">
        <v>41425</v>
      </c>
      <c r="B33" s="199">
        <f t="shared" si="15"/>
        <v>0</v>
      </c>
      <c r="C33" s="200">
        <f>+C32+B33</f>
        <v>102234.71654366225</v>
      </c>
      <c r="D33" s="201">
        <v>1.47E-2</v>
      </c>
      <c r="E33" s="202">
        <f t="shared" si="16"/>
        <v>127.63934336697773</v>
      </c>
      <c r="F33" s="203">
        <f>+F32+E33</f>
        <v>1306.1110255836861</v>
      </c>
      <c r="G33" s="204">
        <f t="shared" si="5"/>
        <v>103540.82756924593</v>
      </c>
      <c r="H33" s="205"/>
      <c r="I33" s="241"/>
      <c r="J33" s="242"/>
      <c r="K33" s="208"/>
      <c r="L33" s="242"/>
      <c r="M33" s="210">
        <f>+M32+L33</f>
        <v>42449.592780421313</v>
      </c>
      <c r="N33" s="201">
        <v>1.47E-2</v>
      </c>
      <c r="O33" s="211">
        <v>31</v>
      </c>
      <c r="P33" s="212">
        <f>+(M32)*N33*O33/365</f>
        <v>52.998025835720519</v>
      </c>
      <c r="Q33" s="203">
        <f>+Q32+P33</f>
        <v>544.66692111975851</v>
      </c>
      <c r="R33" s="204">
        <f t="shared" si="8"/>
        <v>42994.259701541072</v>
      </c>
      <c r="S33" s="205"/>
      <c r="T33" s="241"/>
      <c r="U33" s="242"/>
      <c r="V33" s="208"/>
      <c r="W33" s="202"/>
      <c r="X33" s="214">
        <f>+X32+W33</f>
        <v>12617.102536896778</v>
      </c>
      <c r="Y33" s="201">
        <v>1.47E-2</v>
      </c>
      <c r="Z33" s="211">
        <v>31</v>
      </c>
      <c r="AA33" s="212">
        <f>(+X32)*Y33*Z33/365</f>
        <v>15.752366098805101</v>
      </c>
      <c r="AB33" s="203">
        <f>+AB32+AA33</f>
        <v>161.18460232573568</v>
      </c>
      <c r="AC33" s="204">
        <f t="shared" si="11"/>
        <v>12778.287139222513</v>
      </c>
      <c r="AD33" s="205"/>
      <c r="AE33" s="243"/>
      <c r="AF33" s="242"/>
      <c r="AG33" s="208"/>
      <c r="AH33" s="202"/>
      <c r="AI33" s="214">
        <f>+AI32+AH33</f>
        <v>47168.021226344128</v>
      </c>
      <c r="AJ33" s="201">
        <v>1.47E-2</v>
      </c>
      <c r="AK33" s="211">
        <v>31</v>
      </c>
      <c r="AL33" s="212">
        <f>(+AI32)*AJ33*AK33/365</f>
        <v>58.88895143245211</v>
      </c>
      <c r="AM33" s="203">
        <f>+AM32+AL33</f>
        <v>600.25950213819192</v>
      </c>
      <c r="AN33" s="204">
        <f t="shared" si="14"/>
        <v>47768.280728482321</v>
      </c>
      <c r="AO33" s="216"/>
      <c r="AP33" s="217"/>
    </row>
    <row r="34" spans="1:42" s="218" customFormat="1" ht="12.75" x14ac:dyDescent="0.2">
      <c r="A34" s="198">
        <v>41455</v>
      </c>
      <c r="B34" s="199">
        <f t="shared" si="15"/>
        <v>0</v>
      </c>
      <c r="C34" s="200">
        <f t="shared" si="3"/>
        <v>102234.71654366225</v>
      </c>
      <c r="D34" s="201">
        <v>1.47E-2</v>
      </c>
      <c r="E34" s="202">
        <f t="shared" si="16"/>
        <v>123.5219451938494</v>
      </c>
      <c r="F34" s="203">
        <f t="shared" si="4"/>
        <v>1429.6329707775355</v>
      </c>
      <c r="G34" s="204">
        <f t="shared" si="5"/>
        <v>103664.34951443977</v>
      </c>
      <c r="H34" s="205"/>
      <c r="I34" s="241"/>
      <c r="J34" s="242"/>
      <c r="K34" s="208"/>
      <c r="L34" s="242"/>
      <c r="M34" s="210">
        <f t="shared" si="27"/>
        <v>42449.592780421313</v>
      </c>
      <c r="N34" s="201">
        <v>1.47E-2</v>
      </c>
      <c r="O34" s="211">
        <v>30</v>
      </c>
      <c r="P34" s="212">
        <f t="shared" si="41"/>
        <v>51.288412099084375</v>
      </c>
      <c r="Q34" s="203">
        <f t="shared" si="28"/>
        <v>595.95533321884284</v>
      </c>
      <c r="R34" s="204">
        <f t="shared" si="8"/>
        <v>43045.548113640158</v>
      </c>
      <c r="S34" s="205"/>
      <c r="T34" s="241"/>
      <c r="U34" s="242"/>
      <c r="V34" s="208"/>
      <c r="W34" s="202"/>
      <c r="X34" s="214">
        <f t="shared" si="30"/>
        <v>12617.102536896778</v>
      </c>
      <c r="Y34" s="201">
        <v>1.47E-2</v>
      </c>
      <c r="Z34" s="211">
        <v>30</v>
      </c>
      <c r="AA34" s="212">
        <f t="shared" si="42"/>
        <v>15.244225256908164</v>
      </c>
      <c r="AB34" s="203">
        <f t="shared" si="31"/>
        <v>176.42882758264383</v>
      </c>
      <c r="AC34" s="204">
        <f t="shared" si="11"/>
        <v>12793.531364479422</v>
      </c>
      <c r="AD34" s="205"/>
      <c r="AE34" s="243"/>
      <c r="AF34" s="242"/>
      <c r="AG34" s="208"/>
      <c r="AH34" s="202"/>
      <c r="AI34" s="214">
        <f t="shared" si="33"/>
        <v>47168.021226344128</v>
      </c>
      <c r="AJ34" s="201">
        <v>1.47E-2</v>
      </c>
      <c r="AK34" s="211">
        <v>30</v>
      </c>
      <c r="AL34" s="212">
        <f t="shared" si="43"/>
        <v>56.989307837856877</v>
      </c>
      <c r="AM34" s="203">
        <f t="shared" si="34"/>
        <v>657.24880997604885</v>
      </c>
      <c r="AN34" s="204">
        <f t="shared" si="14"/>
        <v>47825.27003632018</v>
      </c>
      <c r="AO34" s="216"/>
      <c r="AP34" s="217"/>
    </row>
    <row r="35" spans="1:42" s="218" customFormat="1" ht="12.75" x14ac:dyDescent="0.2">
      <c r="A35" s="198">
        <v>41486</v>
      </c>
      <c r="B35" s="199">
        <f t="shared" si="15"/>
        <v>0</v>
      </c>
      <c r="C35" s="200">
        <f t="shared" si="3"/>
        <v>102234.71654366225</v>
      </c>
      <c r="D35" s="201">
        <v>1.47E-2</v>
      </c>
      <c r="E35" s="202">
        <f t="shared" si="16"/>
        <v>127.63934336697773</v>
      </c>
      <c r="F35" s="203">
        <f t="shared" si="4"/>
        <v>1557.2723141445133</v>
      </c>
      <c r="G35" s="204">
        <f t="shared" si="5"/>
        <v>103791.98885780676</v>
      </c>
      <c r="H35" s="205"/>
      <c r="I35" s="241"/>
      <c r="J35" s="242"/>
      <c r="K35" s="208"/>
      <c r="L35" s="242"/>
      <c r="M35" s="210">
        <f t="shared" si="27"/>
        <v>42449.592780421313</v>
      </c>
      <c r="N35" s="201">
        <v>1.47E-2</v>
      </c>
      <c r="O35" s="211">
        <v>31</v>
      </c>
      <c r="P35" s="212">
        <f t="shared" si="41"/>
        <v>52.998025835720519</v>
      </c>
      <c r="Q35" s="203">
        <f t="shared" si="28"/>
        <v>648.95335905456341</v>
      </c>
      <c r="R35" s="204">
        <f t="shared" si="8"/>
        <v>43098.546139475875</v>
      </c>
      <c r="S35" s="205"/>
      <c r="T35" s="241"/>
      <c r="U35" s="242"/>
      <c r="V35" s="208"/>
      <c r="W35" s="202"/>
      <c r="X35" s="214">
        <f t="shared" si="30"/>
        <v>12617.102536896778</v>
      </c>
      <c r="Y35" s="201">
        <v>1.47E-2</v>
      </c>
      <c r="Z35" s="211">
        <v>31</v>
      </c>
      <c r="AA35" s="212">
        <f t="shared" si="42"/>
        <v>15.752366098805101</v>
      </c>
      <c r="AB35" s="203">
        <f t="shared" si="31"/>
        <v>192.18119368144895</v>
      </c>
      <c r="AC35" s="204">
        <f t="shared" si="11"/>
        <v>12809.283730578227</v>
      </c>
      <c r="AD35" s="205"/>
      <c r="AE35" s="243"/>
      <c r="AF35" s="242"/>
      <c r="AG35" s="208"/>
      <c r="AH35" s="202"/>
      <c r="AI35" s="214">
        <f t="shared" si="33"/>
        <v>47168.021226344128</v>
      </c>
      <c r="AJ35" s="201">
        <v>1.47E-2</v>
      </c>
      <c r="AK35" s="211">
        <v>31</v>
      </c>
      <c r="AL35" s="212">
        <f t="shared" si="43"/>
        <v>58.88895143245211</v>
      </c>
      <c r="AM35" s="203">
        <f t="shared" si="34"/>
        <v>716.13776140850098</v>
      </c>
      <c r="AN35" s="204">
        <f t="shared" si="14"/>
        <v>47884.158987752628</v>
      </c>
      <c r="AO35" s="216"/>
      <c r="AP35" s="217"/>
    </row>
    <row r="36" spans="1:42" s="218" customFormat="1" ht="12.75" x14ac:dyDescent="0.2">
      <c r="A36" s="198">
        <v>41517</v>
      </c>
      <c r="B36" s="199">
        <f t="shared" si="15"/>
        <v>0</v>
      </c>
      <c r="C36" s="200">
        <f t="shared" si="3"/>
        <v>102234.71654366225</v>
      </c>
      <c r="D36" s="201">
        <v>1.47E-2</v>
      </c>
      <c r="E36" s="202">
        <f t="shared" si="16"/>
        <v>127.63934336697773</v>
      </c>
      <c r="F36" s="203">
        <f t="shared" si="4"/>
        <v>1684.9116575114911</v>
      </c>
      <c r="G36" s="204">
        <f t="shared" si="5"/>
        <v>103919.62820117373</v>
      </c>
      <c r="H36" s="205"/>
      <c r="I36" s="241"/>
      <c r="J36" s="242"/>
      <c r="K36" s="208"/>
      <c r="L36" s="242"/>
      <c r="M36" s="210">
        <f t="shared" si="27"/>
        <v>42449.592780421313</v>
      </c>
      <c r="N36" s="201">
        <v>1.47E-2</v>
      </c>
      <c r="O36" s="211">
        <v>31</v>
      </c>
      <c r="P36" s="212">
        <f t="shared" si="41"/>
        <v>52.998025835720519</v>
      </c>
      <c r="Q36" s="203">
        <f t="shared" si="28"/>
        <v>701.95138489028398</v>
      </c>
      <c r="R36" s="204">
        <f t="shared" si="8"/>
        <v>43151.544165311599</v>
      </c>
      <c r="S36" s="205"/>
      <c r="T36" s="241"/>
      <c r="U36" s="242"/>
      <c r="V36" s="208"/>
      <c r="W36" s="202"/>
      <c r="X36" s="214">
        <f t="shared" si="30"/>
        <v>12617.102536896778</v>
      </c>
      <c r="Y36" s="201">
        <v>1.47E-2</v>
      </c>
      <c r="Z36" s="211">
        <v>31</v>
      </c>
      <c r="AA36" s="212">
        <f t="shared" si="42"/>
        <v>15.752366098805101</v>
      </c>
      <c r="AB36" s="203">
        <f t="shared" si="31"/>
        <v>207.93355978025406</v>
      </c>
      <c r="AC36" s="204">
        <f t="shared" si="11"/>
        <v>12825.036096677033</v>
      </c>
      <c r="AD36" s="205"/>
      <c r="AE36" s="243"/>
      <c r="AF36" s="242"/>
      <c r="AG36" s="208"/>
      <c r="AH36" s="202"/>
      <c r="AI36" s="214">
        <f t="shared" si="33"/>
        <v>47168.021226344128</v>
      </c>
      <c r="AJ36" s="201">
        <v>1.47E-2</v>
      </c>
      <c r="AK36" s="211">
        <v>31</v>
      </c>
      <c r="AL36" s="212">
        <f t="shared" si="43"/>
        <v>58.88895143245211</v>
      </c>
      <c r="AM36" s="203">
        <f t="shared" si="34"/>
        <v>775.02671284095311</v>
      </c>
      <c r="AN36" s="204">
        <f t="shared" si="14"/>
        <v>47943.047939185082</v>
      </c>
      <c r="AO36" s="216"/>
      <c r="AP36" s="217"/>
    </row>
    <row r="37" spans="1:42" s="218" customFormat="1" ht="12.75" x14ac:dyDescent="0.2">
      <c r="A37" s="198">
        <v>41547</v>
      </c>
      <c r="B37" s="199">
        <f t="shared" si="15"/>
        <v>0</v>
      </c>
      <c r="C37" s="200">
        <f t="shared" si="3"/>
        <v>102234.71654366225</v>
      </c>
      <c r="D37" s="201">
        <v>1.47E-2</v>
      </c>
      <c r="E37" s="202">
        <f t="shared" si="16"/>
        <v>123.5219451938494</v>
      </c>
      <c r="F37" s="203">
        <f t="shared" si="4"/>
        <v>1808.4336027053405</v>
      </c>
      <c r="G37" s="204">
        <f t="shared" si="5"/>
        <v>104043.15014636758</v>
      </c>
      <c r="H37" s="205"/>
      <c r="I37" s="241"/>
      <c r="J37" s="242"/>
      <c r="K37" s="208"/>
      <c r="L37" s="242"/>
      <c r="M37" s="210">
        <f t="shared" si="27"/>
        <v>42449.592780421313</v>
      </c>
      <c r="N37" s="201">
        <v>1.47E-2</v>
      </c>
      <c r="O37" s="211">
        <v>30</v>
      </c>
      <c r="P37" s="212">
        <f t="shared" si="41"/>
        <v>51.288412099084375</v>
      </c>
      <c r="Q37" s="203">
        <f t="shared" si="28"/>
        <v>753.2397969893683</v>
      </c>
      <c r="R37" s="204">
        <f t="shared" si="8"/>
        <v>43202.832577410685</v>
      </c>
      <c r="S37" s="205"/>
      <c r="T37" s="241"/>
      <c r="U37" s="242"/>
      <c r="V37" s="208"/>
      <c r="W37" s="202"/>
      <c r="X37" s="214">
        <f t="shared" si="30"/>
        <v>12617.102536896778</v>
      </c>
      <c r="Y37" s="201">
        <v>1.47E-2</v>
      </c>
      <c r="Z37" s="211">
        <v>30</v>
      </c>
      <c r="AA37" s="212">
        <f t="shared" si="42"/>
        <v>15.244225256908164</v>
      </c>
      <c r="AB37" s="203">
        <f t="shared" si="31"/>
        <v>223.17778503716221</v>
      </c>
      <c r="AC37" s="204">
        <f t="shared" si="11"/>
        <v>12840.28032193394</v>
      </c>
      <c r="AD37" s="205"/>
      <c r="AE37" s="243"/>
      <c r="AF37" s="242"/>
      <c r="AG37" s="208"/>
      <c r="AH37" s="202"/>
      <c r="AI37" s="214">
        <f t="shared" si="33"/>
        <v>47168.021226344128</v>
      </c>
      <c r="AJ37" s="201">
        <v>1.47E-2</v>
      </c>
      <c r="AK37" s="211">
        <v>30</v>
      </c>
      <c r="AL37" s="212">
        <f t="shared" si="43"/>
        <v>56.989307837856877</v>
      </c>
      <c r="AM37" s="203">
        <f t="shared" si="34"/>
        <v>832.01602067881004</v>
      </c>
      <c r="AN37" s="204">
        <f t="shared" si="14"/>
        <v>48000.037247022941</v>
      </c>
      <c r="AO37" s="216"/>
      <c r="AP37" s="217"/>
    </row>
    <row r="38" spans="1:42" s="218" customFormat="1" ht="12.75" x14ac:dyDescent="0.2">
      <c r="A38" s="198">
        <v>41578</v>
      </c>
      <c r="B38" s="199">
        <f t="shared" si="15"/>
        <v>0</v>
      </c>
      <c r="C38" s="200">
        <f t="shared" si="3"/>
        <v>102234.71654366225</v>
      </c>
      <c r="D38" s="201">
        <v>1.47E-2</v>
      </c>
      <c r="E38" s="202">
        <f t="shared" si="16"/>
        <v>127.63934336697773</v>
      </c>
      <c r="F38" s="203">
        <f t="shared" si="4"/>
        <v>1936.0729460723182</v>
      </c>
      <c r="G38" s="204">
        <f t="shared" si="5"/>
        <v>104170.78948973457</v>
      </c>
      <c r="H38" s="205"/>
      <c r="I38" s="241"/>
      <c r="J38" s="242"/>
      <c r="K38" s="208"/>
      <c r="L38" s="242"/>
      <c r="M38" s="210">
        <f t="shared" si="27"/>
        <v>42449.592780421313</v>
      </c>
      <c r="N38" s="201">
        <v>1.47E-2</v>
      </c>
      <c r="O38" s="219">
        <v>31</v>
      </c>
      <c r="P38" s="212">
        <f t="shared" si="41"/>
        <v>52.998025835720519</v>
      </c>
      <c r="Q38" s="203">
        <f t="shared" si="28"/>
        <v>806.23782282508887</v>
      </c>
      <c r="R38" s="204">
        <f t="shared" si="8"/>
        <v>43255.830603246402</v>
      </c>
      <c r="S38" s="205"/>
      <c r="T38" s="241"/>
      <c r="U38" s="242"/>
      <c r="V38" s="208"/>
      <c r="W38" s="202"/>
      <c r="X38" s="214">
        <f t="shared" si="30"/>
        <v>12617.102536896778</v>
      </c>
      <c r="Y38" s="201">
        <v>1.47E-2</v>
      </c>
      <c r="Z38" s="219">
        <v>31</v>
      </c>
      <c r="AA38" s="212">
        <f t="shared" si="42"/>
        <v>15.752366098805101</v>
      </c>
      <c r="AB38" s="203">
        <f t="shared" si="31"/>
        <v>238.93015113596732</v>
      </c>
      <c r="AC38" s="204">
        <f t="shared" si="11"/>
        <v>12856.032688032747</v>
      </c>
      <c r="AD38" s="205"/>
      <c r="AE38" s="243"/>
      <c r="AF38" s="242"/>
      <c r="AG38" s="208"/>
      <c r="AH38" s="202"/>
      <c r="AI38" s="214">
        <f t="shared" si="33"/>
        <v>47168.021226344128</v>
      </c>
      <c r="AJ38" s="201">
        <v>1.47E-2</v>
      </c>
      <c r="AK38" s="219">
        <v>31</v>
      </c>
      <c r="AL38" s="212">
        <f t="shared" si="43"/>
        <v>58.88895143245211</v>
      </c>
      <c r="AM38" s="203">
        <f t="shared" si="34"/>
        <v>890.90497211126217</v>
      </c>
      <c r="AN38" s="204">
        <f t="shared" si="14"/>
        <v>48058.926198455389</v>
      </c>
      <c r="AO38" s="216"/>
      <c r="AP38" s="217"/>
    </row>
    <row r="39" spans="1:42" s="218" customFormat="1" ht="12.75" x14ac:dyDescent="0.2">
      <c r="A39" s="198">
        <v>41608</v>
      </c>
      <c r="B39" s="199">
        <f t="shared" si="15"/>
        <v>0</v>
      </c>
      <c r="C39" s="200">
        <f t="shared" si="3"/>
        <v>102234.71654366225</v>
      </c>
      <c r="D39" s="201">
        <v>1.47E-2</v>
      </c>
      <c r="E39" s="202">
        <f t="shared" si="16"/>
        <v>123.5219451938494</v>
      </c>
      <c r="F39" s="203">
        <f t="shared" si="4"/>
        <v>2059.5948912661675</v>
      </c>
      <c r="G39" s="204">
        <f t="shared" si="5"/>
        <v>104294.31143492842</v>
      </c>
      <c r="H39" s="205"/>
      <c r="I39" s="241"/>
      <c r="J39" s="242"/>
      <c r="K39" s="208"/>
      <c r="L39" s="242"/>
      <c r="M39" s="210">
        <f t="shared" si="27"/>
        <v>42449.592780421313</v>
      </c>
      <c r="N39" s="201">
        <v>1.47E-2</v>
      </c>
      <c r="O39" s="219">
        <v>30</v>
      </c>
      <c r="P39" s="212">
        <f t="shared" si="41"/>
        <v>51.288412099084375</v>
      </c>
      <c r="Q39" s="203">
        <f t="shared" si="28"/>
        <v>857.5262349241732</v>
      </c>
      <c r="R39" s="204">
        <f t="shared" si="8"/>
        <v>43307.119015345488</v>
      </c>
      <c r="S39" s="205"/>
      <c r="T39" s="241"/>
      <c r="U39" s="242"/>
      <c r="V39" s="208"/>
      <c r="W39" s="202"/>
      <c r="X39" s="214">
        <f t="shared" si="30"/>
        <v>12617.102536896778</v>
      </c>
      <c r="Y39" s="201">
        <v>1.47E-2</v>
      </c>
      <c r="Z39" s="219">
        <v>30</v>
      </c>
      <c r="AA39" s="212">
        <f t="shared" si="42"/>
        <v>15.244225256908164</v>
      </c>
      <c r="AB39" s="203">
        <f t="shared" si="31"/>
        <v>254.17437639287547</v>
      </c>
      <c r="AC39" s="204">
        <f t="shared" si="11"/>
        <v>12871.276913289654</v>
      </c>
      <c r="AD39" s="205"/>
      <c r="AE39" s="243"/>
      <c r="AF39" s="242"/>
      <c r="AG39" s="208"/>
      <c r="AH39" s="202"/>
      <c r="AI39" s="214">
        <f t="shared" si="33"/>
        <v>47168.021226344128</v>
      </c>
      <c r="AJ39" s="201">
        <v>1.47E-2</v>
      </c>
      <c r="AK39" s="219">
        <v>30</v>
      </c>
      <c r="AL39" s="212">
        <f t="shared" si="43"/>
        <v>56.989307837856877</v>
      </c>
      <c r="AM39" s="203">
        <f t="shared" si="34"/>
        <v>947.8942799491191</v>
      </c>
      <c r="AN39" s="204">
        <f t="shared" si="14"/>
        <v>48115.915506293248</v>
      </c>
      <c r="AO39" s="216"/>
      <c r="AP39" s="217"/>
    </row>
    <row r="40" spans="1:42" s="218" customFormat="1" ht="12.75" x14ac:dyDescent="0.2">
      <c r="A40" s="220">
        <v>41639</v>
      </c>
      <c r="B40" s="221">
        <f t="shared" si="15"/>
        <v>0</v>
      </c>
      <c r="C40" s="222">
        <f t="shared" si="3"/>
        <v>102234.71654366225</v>
      </c>
      <c r="D40" s="223">
        <v>1.47E-2</v>
      </c>
      <c r="E40" s="224">
        <f t="shared" si="16"/>
        <v>127.63934336697773</v>
      </c>
      <c r="F40" s="225">
        <f t="shared" si="4"/>
        <v>2187.2342346331452</v>
      </c>
      <c r="G40" s="226">
        <f t="shared" si="5"/>
        <v>104421.95077829539</v>
      </c>
      <c r="H40" s="205"/>
      <c r="I40" s="244"/>
      <c r="J40" s="244"/>
      <c r="K40" s="229"/>
      <c r="L40" s="244"/>
      <c r="M40" s="231">
        <f t="shared" si="27"/>
        <v>42449.592780421313</v>
      </c>
      <c r="N40" s="223">
        <v>1.47E-2</v>
      </c>
      <c r="O40" s="232">
        <v>31</v>
      </c>
      <c r="P40" s="233">
        <f t="shared" si="41"/>
        <v>52.998025835720519</v>
      </c>
      <c r="Q40" s="225">
        <f t="shared" si="28"/>
        <v>910.52426075989376</v>
      </c>
      <c r="R40" s="226">
        <f t="shared" si="8"/>
        <v>43360.117041181205</v>
      </c>
      <c r="S40" s="205"/>
      <c r="T40" s="244"/>
      <c r="U40" s="244"/>
      <c r="V40" s="229"/>
      <c r="W40" s="224"/>
      <c r="X40" s="235">
        <f t="shared" si="30"/>
        <v>12617.102536896778</v>
      </c>
      <c r="Y40" s="223">
        <v>1.47E-2</v>
      </c>
      <c r="Z40" s="232">
        <v>31</v>
      </c>
      <c r="AA40" s="233">
        <f t="shared" si="42"/>
        <v>15.752366098805101</v>
      </c>
      <c r="AB40" s="225">
        <f t="shared" si="31"/>
        <v>269.92674249168056</v>
      </c>
      <c r="AC40" s="226">
        <f t="shared" si="11"/>
        <v>12887.029279388458</v>
      </c>
      <c r="AD40" s="205"/>
      <c r="AE40" s="245"/>
      <c r="AF40" s="244"/>
      <c r="AG40" s="229"/>
      <c r="AH40" s="224"/>
      <c r="AI40" s="235">
        <f t="shared" si="33"/>
        <v>47168.021226344128</v>
      </c>
      <c r="AJ40" s="223">
        <v>1.47E-2</v>
      </c>
      <c r="AK40" s="232">
        <v>31</v>
      </c>
      <c r="AL40" s="233">
        <f t="shared" si="43"/>
        <v>58.88895143245211</v>
      </c>
      <c r="AM40" s="225">
        <f t="shared" si="34"/>
        <v>1006.7832313815712</v>
      </c>
      <c r="AN40" s="226">
        <f t="shared" si="14"/>
        <v>48174.804457725702</v>
      </c>
      <c r="AO40" s="216"/>
      <c r="AP40" s="217"/>
    </row>
    <row r="41" spans="1:42" s="218" customFormat="1" ht="12.75" x14ac:dyDescent="0.2">
      <c r="A41" s="198">
        <v>41670</v>
      </c>
      <c r="B41" s="199">
        <f t="shared" si="15"/>
        <v>0</v>
      </c>
      <c r="C41" s="200">
        <f t="shared" si="3"/>
        <v>102234.71654366225</v>
      </c>
      <c r="D41" s="201">
        <v>1.47E-2</v>
      </c>
      <c r="E41" s="202">
        <f t="shared" si="16"/>
        <v>127.63934336697773</v>
      </c>
      <c r="F41" s="203">
        <f t="shared" si="4"/>
        <v>2314.873578000123</v>
      </c>
      <c r="G41" s="204">
        <f t="shared" si="5"/>
        <v>104549.59012166238</v>
      </c>
      <c r="H41" s="205"/>
      <c r="I41" s="241"/>
      <c r="J41" s="242"/>
      <c r="K41" s="208"/>
      <c r="L41" s="242"/>
      <c r="M41" s="210">
        <f t="shared" si="27"/>
        <v>42449.592780421313</v>
      </c>
      <c r="N41" s="201">
        <v>1.47E-2</v>
      </c>
      <c r="O41" s="211">
        <v>31</v>
      </c>
      <c r="P41" s="212">
        <f t="shared" si="41"/>
        <v>52.998025835720519</v>
      </c>
      <c r="Q41" s="203">
        <f t="shared" si="28"/>
        <v>963.52228659561433</v>
      </c>
      <c r="R41" s="204">
        <f t="shared" si="8"/>
        <v>43413.11506701693</v>
      </c>
      <c r="S41" s="205"/>
      <c r="T41" s="241"/>
      <c r="U41" s="242"/>
      <c r="V41" s="208"/>
      <c r="W41" s="202"/>
      <c r="X41" s="214">
        <f t="shared" si="30"/>
        <v>12617.102536896778</v>
      </c>
      <c r="Y41" s="201">
        <v>1.47E-2</v>
      </c>
      <c r="Z41" s="211">
        <v>31</v>
      </c>
      <c r="AA41" s="212">
        <f t="shared" si="42"/>
        <v>15.752366098805101</v>
      </c>
      <c r="AB41" s="203">
        <f t="shared" si="31"/>
        <v>285.67910859048567</v>
      </c>
      <c r="AC41" s="204">
        <f t="shared" si="11"/>
        <v>12902.781645487265</v>
      </c>
      <c r="AD41" s="205"/>
      <c r="AE41" s="243"/>
      <c r="AF41" s="242"/>
      <c r="AG41" s="208"/>
      <c r="AH41" s="202"/>
      <c r="AI41" s="214">
        <f t="shared" si="33"/>
        <v>47168.021226344128</v>
      </c>
      <c r="AJ41" s="201">
        <v>1.47E-2</v>
      </c>
      <c r="AK41" s="211">
        <v>31</v>
      </c>
      <c r="AL41" s="212">
        <f t="shared" si="43"/>
        <v>58.88895143245211</v>
      </c>
      <c r="AM41" s="203">
        <f t="shared" si="34"/>
        <v>1065.6721828140232</v>
      </c>
      <c r="AN41" s="204">
        <f t="shared" si="14"/>
        <v>48233.69340915815</v>
      </c>
      <c r="AO41" s="216"/>
      <c r="AP41" s="217"/>
    </row>
    <row r="42" spans="1:42" s="218" customFormat="1" ht="12.75" x14ac:dyDescent="0.2">
      <c r="A42" s="198">
        <v>41698</v>
      </c>
      <c r="B42" s="199">
        <f t="shared" si="15"/>
        <v>0</v>
      </c>
      <c r="C42" s="200">
        <f t="shared" si="3"/>
        <v>102234.71654366225</v>
      </c>
      <c r="D42" s="201">
        <v>1.47E-2</v>
      </c>
      <c r="E42" s="202">
        <f t="shared" si="16"/>
        <v>115.28714884759279</v>
      </c>
      <c r="F42" s="203">
        <f t="shared" si="4"/>
        <v>2430.1607268477155</v>
      </c>
      <c r="G42" s="204">
        <f t="shared" si="5"/>
        <v>104664.87727050995</v>
      </c>
      <c r="H42" s="205"/>
      <c r="I42" s="241"/>
      <c r="J42" s="242"/>
      <c r="K42" s="208"/>
      <c r="L42" s="242"/>
      <c r="M42" s="210">
        <f t="shared" si="27"/>
        <v>42449.592780421313</v>
      </c>
      <c r="N42" s="201">
        <v>1.47E-2</v>
      </c>
      <c r="O42" s="211">
        <v>28</v>
      </c>
      <c r="P42" s="212">
        <f t="shared" si="41"/>
        <v>47.869184625812082</v>
      </c>
      <c r="Q42" s="203">
        <f t="shared" si="28"/>
        <v>1011.3914712214264</v>
      </c>
      <c r="R42" s="204">
        <f t="shared" si="8"/>
        <v>43460.984251642738</v>
      </c>
      <c r="S42" s="205"/>
      <c r="T42" s="241"/>
      <c r="U42" s="242"/>
      <c r="V42" s="208"/>
      <c r="W42" s="202"/>
      <c r="X42" s="214">
        <f t="shared" si="30"/>
        <v>12617.102536896778</v>
      </c>
      <c r="Y42" s="201">
        <v>1.47E-2</v>
      </c>
      <c r="Z42" s="211">
        <v>28</v>
      </c>
      <c r="AA42" s="212">
        <f t="shared" si="42"/>
        <v>14.227943573114286</v>
      </c>
      <c r="AB42" s="203">
        <f t="shared" si="31"/>
        <v>299.90705216359993</v>
      </c>
      <c r="AC42" s="204">
        <f t="shared" si="11"/>
        <v>12917.009589060379</v>
      </c>
      <c r="AD42" s="205"/>
      <c r="AE42" s="243"/>
      <c r="AF42" s="242"/>
      <c r="AG42" s="208"/>
      <c r="AH42" s="202"/>
      <c r="AI42" s="214">
        <f t="shared" si="33"/>
        <v>47168.021226344128</v>
      </c>
      <c r="AJ42" s="201">
        <v>1.47E-2</v>
      </c>
      <c r="AK42" s="211">
        <v>28</v>
      </c>
      <c r="AL42" s="212">
        <f t="shared" si="43"/>
        <v>53.190020648666419</v>
      </c>
      <c r="AM42" s="203">
        <f t="shared" si="34"/>
        <v>1118.8622034626896</v>
      </c>
      <c r="AN42" s="204">
        <f t="shared" si="14"/>
        <v>48286.883429806818</v>
      </c>
      <c r="AO42" s="216"/>
      <c r="AP42" s="217"/>
    </row>
    <row r="43" spans="1:42" s="218" customFormat="1" ht="12.75" x14ac:dyDescent="0.2">
      <c r="A43" s="198">
        <v>41729</v>
      </c>
      <c r="B43" s="199">
        <f t="shared" si="15"/>
        <v>0</v>
      </c>
      <c r="C43" s="200">
        <f t="shared" si="3"/>
        <v>102234.71654366225</v>
      </c>
      <c r="D43" s="201">
        <v>1.47E-2</v>
      </c>
      <c r="E43" s="202">
        <f t="shared" si="16"/>
        <v>127.63934336697773</v>
      </c>
      <c r="F43" s="203">
        <f t="shared" si="4"/>
        <v>2557.8000702146933</v>
      </c>
      <c r="G43" s="204">
        <f t="shared" si="5"/>
        <v>104792.51661387694</v>
      </c>
      <c r="H43" s="205"/>
      <c r="I43" s="241"/>
      <c r="J43" s="242"/>
      <c r="K43" s="208"/>
      <c r="L43" s="242"/>
      <c r="M43" s="210">
        <f t="shared" si="27"/>
        <v>42449.592780421313</v>
      </c>
      <c r="N43" s="201">
        <v>1.47E-2</v>
      </c>
      <c r="O43" s="211">
        <v>31</v>
      </c>
      <c r="P43" s="212">
        <f t="shared" si="41"/>
        <v>52.998025835720519</v>
      </c>
      <c r="Q43" s="203">
        <f t="shared" si="28"/>
        <v>1064.3894970571469</v>
      </c>
      <c r="R43" s="204">
        <f t="shared" si="8"/>
        <v>43513.982277478462</v>
      </c>
      <c r="S43" s="205"/>
      <c r="T43" s="241"/>
      <c r="U43" s="242"/>
      <c r="V43" s="208"/>
      <c r="W43" s="202"/>
      <c r="X43" s="214">
        <f t="shared" si="30"/>
        <v>12617.102536896778</v>
      </c>
      <c r="Y43" s="201">
        <v>1.47E-2</v>
      </c>
      <c r="Z43" s="211">
        <v>31</v>
      </c>
      <c r="AA43" s="212">
        <f t="shared" si="42"/>
        <v>15.752366098805101</v>
      </c>
      <c r="AB43" s="203">
        <f t="shared" si="31"/>
        <v>315.65941826240504</v>
      </c>
      <c r="AC43" s="204">
        <f t="shared" si="11"/>
        <v>12932.761955159183</v>
      </c>
      <c r="AD43" s="205"/>
      <c r="AE43" s="243"/>
      <c r="AF43" s="242"/>
      <c r="AG43" s="208"/>
      <c r="AH43" s="202"/>
      <c r="AI43" s="214">
        <f t="shared" si="33"/>
        <v>47168.021226344128</v>
      </c>
      <c r="AJ43" s="201">
        <v>1.47E-2</v>
      </c>
      <c r="AK43" s="211">
        <v>31</v>
      </c>
      <c r="AL43" s="212">
        <f t="shared" si="43"/>
        <v>58.88895143245211</v>
      </c>
      <c r="AM43" s="203">
        <f t="shared" si="34"/>
        <v>1177.7511548951418</v>
      </c>
      <c r="AN43" s="204">
        <f t="shared" si="14"/>
        <v>48345.772381239272</v>
      </c>
      <c r="AO43" s="216"/>
      <c r="AP43" s="217"/>
    </row>
    <row r="44" spans="1:42" s="218" customFormat="1" ht="12.75" x14ac:dyDescent="0.2">
      <c r="A44" s="246">
        <v>41759</v>
      </c>
      <c r="B44" s="247">
        <f t="shared" si="15"/>
        <v>0</v>
      </c>
      <c r="C44" s="248">
        <f t="shared" si="3"/>
        <v>102234.71654366225</v>
      </c>
      <c r="D44" s="249">
        <v>1.47E-2</v>
      </c>
      <c r="E44" s="250">
        <f t="shared" si="16"/>
        <v>123.5219451938494</v>
      </c>
      <c r="F44" s="251">
        <f t="shared" si="4"/>
        <v>2681.3220154085425</v>
      </c>
      <c r="G44" s="252">
        <f t="shared" si="5"/>
        <v>104916.03855907079</v>
      </c>
      <c r="H44" s="205"/>
      <c r="I44" s="253"/>
      <c r="J44" s="254"/>
      <c r="K44" s="255"/>
      <c r="L44" s="254"/>
      <c r="M44" s="256">
        <f t="shared" si="27"/>
        <v>42449.592780421313</v>
      </c>
      <c r="N44" s="249">
        <v>1.47E-2</v>
      </c>
      <c r="O44" s="257">
        <v>30</v>
      </c>
      <c r="P44" s="258">
        <f t="shared" si="41"/>
        <v>51.288412099084375</v>
      </c>
      <c r="Q44" s="251">
        <f t="shared" si="28"/>
        <v>1115.6779091562312</v>
      </c>
      <c r="R44" s="252">
        <f t="shared" si="8"/>
        <v>43565.270689577548</v>
      </c>
      <c r="S44" s="205"/>
      <c r="T44" s="253"/>
      <c r="U44" s="254"/>
      <c r="V44" s="255"/>
      <c r="W44" s="250"/>
      <c r="X44" s="259">
        <f t="shared" si="30"/>
        <v>12617.102536896778</v>
      </c>
      <c r="Y44" s="249">
        <v>1.47E-2</v>
      </c>
      <c r="Z44" s="257">
        <v>30</v>
      </c>
      <c r="AA44" s="258">
        <f t="shared" si="42"/>
        <v>15.244225256908164</v>
      </c>
      <c r="AB44" s="251">
        <f t="shared" si="31"/>
        <v>330.90364351931322</v>
      </c>
      <c r="AC44" s="252">
        <f t="shared" si="11"/>
        <v>12948.006180416092</v>
      </c>
      <c r="AD44" s="205"/>
      <c r="AE44" s="260"/>
      <c r="AF44" s="254"/>
      <c r="AG44" s="255"/>
      <c r="AH44" s="250"/>
      <c r="AI44" s="259">
        <f t="shared" si="33"/>
        <v>47168.021226344128</v>
      </c>
      <c r="AJ44" s="249">
        <v>1.47E-2</v>
      </c>
      <c r="AK44" s="257">
        <v>30</v>
      </c>
      <c r="AL44" s="258">
        <f t="shared" si="43"/>
        <v>56.989307837856877</v>
      </c>
      <c r="AM44" s="251">
        <f t="shared" si="34"/>
        <v>1234.7404627329986</v>
      </c>
      <c r="AN44" s="252">
        <f t="shared" si="14"/>
        <v>48402.761689077124</v>
      </c>
      <c r="AO44" s="216"/>
      <c r="AP44" s="217"/>
    </row>
    <row r="45" spans="1:42" s="218" customFormat="1" ht="3.75" customHeight="1" thickBot="1" x14ac:dyDescent="0.25">
      <c r="A45" s="261"/>
      <c r="B45" s="261"/>
      <c r="C45" s="262"/>
      <c r="D45" s="261"/>
      <c r="E45" s="261"/>
      <c r="F45" s="262"/>
      <c r="G45" s="261"/>
      <c r="H45" s="205"/>
      <c r="I45" s="261"/>
      <c r="J45" s="261"/>
      <c r="K45" s="261"/>
      <c r="L45" s="261"/>
      <c r="M45" s="263"/>
      <c r="N45" s="261"/>
      <c r="O45" s="261"/>
      <c r="P45" s="261"/>
      <c r="Q45" s="262"/>
      <c r="R45" s="264"/>
      <c r="S45" s="205"/>
      <c r="T45" s="261"/>
      <c r="U45" s="261"/>
      <c r="V45" s="261"/>
      <c r="W45" s="261"/>
      <c r="X45" s="263"/>
      <c r="Y45" s="261"/>
      <c r="Z45" s="261"/>
      <c r="AA45" s="261"/>
      <c r="AB45" s="262"/>
      <c r="AC45" s="264"/>
      <c r="AD45" s="205"/>
      <c r="AE45" s="265"/>
      <c r="AF45" s="261"/>
      <c r="AG45" s="261"/>
      <c r="AH45" s="261"/>
      <c r="AI45" s="263"/>
      <c r="AJ45" s="261"/>
      <c r="AK45" s="261"/>
      <c r="AL45" s="261"/>
      <c r="AM45" s="262"/>
      <c r="AN45" s="264"/>
      <c r="AO45" s="216"/>
      <c r="AP45" s="217"/>
    </row>
    <row r="46" spans="1:42" s="186" customFormat="1" ht="12.75" x14ac:dyDescent="0.2">
      <c r="A46" s="266"/>
      <c r="B46" s="267"/>
      <c r="C46" s="268"/>
      <c r="D46" s="267"/>
      <c r="E46" s="267"/>
      <c r="F46" s="267"/>
      <c r="G46" s="269"/>
      <c r="H46" s="270"/>
      <c r="I46" s="267"/>
      <c r="J46" s="267"/>
      <c r="K46" s="267"/>
      <c r="L46" s="267"/>
      <c r="M46" s="271"/>
      <c r="N46" s="267"/>
      <c r="O46" s="267"/>
      <c r="P46" s="267"/>
      <c r="Q46" s="267"/>
      <c r="R46" s="272"/>
      <c r="S46" s="270"/>
      <c r="T46" s="267"/>
      <c r="U46" s="267"/>
      <c r="V46" s="267"/>
      <c r="W46" s="267"/>
      <c r="X46" s="271"/>
      <c r="Y46" s="267"/>
      <c r="Z46" s="267"/>
      <c r="AA46" s="267"/>
      <c r="AB46" s="267"/>
      <c r="AC46" s="272"/>
      <c r="AD46" s="270"/>
      <c r="AE46" s="267"/>
      <c r="AF46" s="267"/>
      <c r="AG46" s="267"/>
      <c r="AH46" s="267"/>
      <c r="AI46" s="271"/>
      <c r="AJ46" s="267"/>
      <c r="AK46" s="267"/>
      <c r="AL46" s="267"/>
      <c r="AM46" s="267"/>
      <c r="AN46" s="272"/>
      <c r="AO46" s="270"/>
      <c r="AP46" s="188"/>
    </row>
    <row r="47" spans="1:42" s="186" customFormat="1" ht="12.75" x14ac:dyDescent="0.2">
      <c r="A47" s="266" t="s">
        <v>89</v>
      </c>
      <c r="B47" s="267"/>
      <c r="C47" s="268"/>
      <c r="D47" s="267"/>
      <c r="E47" s="267"/>
      <c r="F47" s="267"/>
      <c r="G47" s="269"/>
      <c r="H47" s="270"/>
      <c r="I47" s="267"/>
      <c r="J47" s="267"/>
      <c r="K47" s="267"/>
      <c r="L47" s="267"/>
      <c r="M47" s="271"/>
      <c r="N47" s="267"/>
      <c r="O47" s="267"/>
      <c r="P47" s="267"/>
      <c r="Q47" s="267"/>
      <c r="R47" s="272"/>
      <c r="S47" s="270"/>
      <c r="T47" s="267"/>
      <c r="U47" s="267"/>
      <c r="V47" s="267"/>
      <c r="W47" s="267"/>
      <c r="X47" s="271"/>
      <c r="Y47" s="267"/>
      <c r="Z47" s="267"/>
      <c r="AA47" s="267"/>
      <c r="AB47" s="267"/>
      <c r="AC47" s="272"/>
      <c r="AD47" s="270"/>
      <c r="AE47" s="267"/>
      <c r="AF47" s="267"/>
      <c r="AG47" s="267"/>
      <c r="AH47" s="267"/>
      <c r="AI47" s="271"/>
      <c r="AJ47" s="267"/>
      <c r="AK47" s="267"/>
      <c r="AL47" s="267"/>
      <c r="AM47" s="267"/>
      <c r="AN47" s="272"/>
      <c r="AO47" s="270"/>
      <c r="AP47" s="188"/>
    </row>
    <row r="48" spans="1:42" s="186" customFormat="1" ht="12.75" x14ac:dyDescent="0.2">
      <c r="A48" s="266" t="s">
        <v>90</v>
      </c>
      <c r="B48" s="267"/>
      <c r="C48" s="267"/>
      <c r="D48" s="267"/>
      <c r="E48" s="267"/>
      <c r="F48" s="267"/>
      <c r="G48" s="269"/>
      <c r="H48" s="270"/>
      <c r="I48" s="267"/>
      <c r="J48" s="267"/>
      <c r="K48" s="267"/>
      <c r="L48" s="267"/>
      <c r="M48" s="272"/>
      <c r="N48" s="267"/>
      <c r="O48" s="267"/>
      <c r="P48" s="267"/>
      <c r="Q48" s="267"/>
      <c r="R48" s="272"/>
      <c r="S48" s="270"/>
      <c r="T48" s="267"/>
      <c r="U48" s="267"/>
      <c r="V48" s="267"/>
      <c r="W48" s="267"/>
      <c r="X48" s="272"/>
      <c r="Y48" s="267"/>
      <c r="Z48" s="267"/>
      <c r="AA48" s="267"/>
      <c r="AB48" s="267"/>
      <c r="AC48" s="272"/>
      <c r="AD48" s="270"/>
      <c r="AE48" s="267"/>
      <c r="AF48" s="267"/>
      <c r="AG48" s="267"/>
      <c r="AH48" s="267"/>
      <c r="AI48" s="272"/>
      <c r="AJ48" s="267"/>
      <c r="AK48" s="267"/>
      <c r="AL48" s="267"/>
      <c r="AM48" s="267"/>
      <c r="AN48" s="272"/>
      <c r="AO48" s="270"/>
      <c r="AP48" s="188"/>
    </row>
    <row r="49" spans="1:42" s="186" customFormat="1" ht="12.75" x14ac:dyDescent="0.2">
      <c r="A49" s="266"/>
      <c r="B49" s="267"/>
      <c r="C49" s="267"/>
      <c r="D49" s="267"/>
      <c r="E49" s="267"/>
      <c r="F49" s="267"/>
      <c r="G49" s="269"/>
      <c r="H49" s="270"/>
      <c r="I49" s="267"/>
      <c r="J49" s="267"/>
      <c r="K49" s="267"/>
      <c r="L49" s="267"/>
      <c r="M49" s="272"/>
      <c r="N49" s="267"/>
      <c r="O49" s="267"/>
      <c r="P49" s="267"/>
      <c r="Q49" s="267"/>
      <c r="R49" s="272"/>
      <c r="S49" s="270"/>
      <c r="T49" s="267"/>
      <c r="U49" s="267"/>
      <c r="V49" s="267"/>
      <c r="W49" s="267"/>
      <c r="X49" s="272"/>
      <c r="Y49" s="267"/>
      <c r="Z49" s="267"/>
      <c r="AA49" s="267"/>
      <c r="AB49" s="267"/>
      <c r="AC49" s="272"/>
      <c r="AD49" s="270"/>
      <c r="AE49" s="267"/>
      <c r="AF49" s="267"/>
      <c r="AG49" s="267"/>
      <c r="AH49" s="267"/>
      <c r="AI49" s="272"/>
      <c r="AJ49" s="267"/>
      <c r="AK49" s="267"/>
      <c r="AL49" s="267"/>
      <c r="AM49" s="267"/>
      <c r="AN49" s="272"/>
      <c r="AO49" s="270"/>
      <c r="AP49" s="188"/>
    </row>
    <row r="50" spans="1:42" s="186" customFormat="1" ht="12.75" x14ac:dyDescent="0.2">
      <c r="A50" s="273"/>
      <c r="B50" s="267"/>
      <c r="C50" s="267"/>
      <c r="D50" s="267"/>
      <c r="E50" s="267"/>
      <c r="F50" s="267"/>
      <c r="G50" s="269"/>
      <c r="H50" s="270"/>
      <c r="I50" s="267"/>
      <c r="J50" s="267"/>
      <c r="K50" s="267"/>
      <c r="L50" s="267"/>
      <c r="M50" s="272"/>
      <c r="N50" s="267"/>
      <c r="O50" s="267"/>
      <c r="P50" s="267"/>
      <c r="Q50" s="267"/>
      <c r="R50" s="272"/>
      <c r="S50" s="270"/>
      <c r="T50" s="267"/>
      <c r="U50" s="267"/>
      <c r="V50" s="267"/>
      <c r="W50" s="267"/>
      <c r="X50" s="272"/>
      <c r="Y50" s="267"/>
      <c r="Z50" s="267"/>
      <c r="AA50" s="267"/>
      <c r="AB50" s="267"/>
      <c r="AC50" s="272"/>
      <c r="AD50" s="270"/>
      <c r="AE50" s="267"/>
      <c r="AF50" s="267"/>
      <c r="AG50" s="267"/>
      <c r="AH50" s="267"/>
      <c r="AI50" s="272"/>
      <c r="AJ50" s="267"/>
      <c r="AK50" s="267"/>
      <c r="AL50" s="267"/>
      <c r="AM50" s="267"/>
      <c r="AN50" s="272"/>
      <c r="AO50" s="270"/>
      <c r="AP50" s="188"/>
    </row>
    <row r="51" spans="1:42" s="218" customFormat="1" ht="12.75" x14ac:dyDescent="0.2">
      <c r="A51" s="198"/>
      <c r="B51" s="242"/>
      <c r="C51" s="242"/>
      <c r="D51" s="242"/>
      <c r="E51" s="242"/>
      <c r="F51" s="242"/>
      <c r="G51" s="242"/>
      <c r="H51" s="270"/>
      <c r="I51" s="242"/>
      <c r="J51" s="242"/>
      <c r="K51" s="242"/>
      <c r="L51" s="242"/>
      <c r="M51" s="274"/>
      <c r="N51" s="242"/>
      <c r="O51" s="242"/>
      <c r="P51" s="242"/>
      <c r="Q51" s="242"/>
      <c r="R51" s="274"/>
      <c r="S51" s="270"/>
      <c r="T51" s="242"/>
      <c r="U51" s="242"/>
      <c r="V51" s="242"/>
      <c r="W51" s="242"/>
      <c r="X51" s="274"/>
      <c r="Y51" s="242"/>
      <c r="Z51" s="242"/>
      <c r="AA51" s="242"/>
      <c r="AB51" s="242"/>
      <c r="AC51" s="274"/>
      <c r="AD51" s="270"/>
      <c r="AE51" s="242"/>
      <c r="AF51" s="242"/>
      <c r="AG51" s="242"/>
      <c r="AH51" s="242"/>
      <c r="AI51" s="274"/>
      <c r="AJ51" s="242"/>
      <c r="AK51" s="242"/>
      <c r="AL51" s="242"/>
      <c r="AM51" s="242"/>
      <c r="AN51" s="274"/>
      <c r="AO51" s="270"/>
      <c r="AP51" s="217"/>
    </row>
    <row r="52" spans="1:42" s="218" customFormat="1" ht="12.75" x14ac:dyDescent="0.2">
      <c r="B52" s="242"/>
      <c r="C52" s="242"/>
      <c r="D52" s="242"/>
      <c r="E52" s="242"/>
      <c r="F52" s="242"/>
      <c r="G52" s="242"/>
      <c r="H52" s="270"/>
      <c r="I52" s="242"/>
      <c r="J52" s="242"/>
      <c r="K52" s="242"/>
      <c r="L52" s="242"/>
      <c r="M52" s="274"/>
      <c r="N52" s="242"/>
      <c r="O52" s="242"/>
      <c r="P52" s="242"/>
      <c r="Q52" s="242"/>
      <c r="R52" s="274"/>
      <c r="S52" s="270"/>
      <c r="T52" s="242"/>
      <c r="U52" s="242"/>
      <c r="V52" s="242"/>
      <c r="W52" s="242"/>
      <c r="X52" s="274"/>
      <c r="Y52" s="242"/>
      <c r="Z52" s="242"/>
      <c r="AA52" s="242"/>
      <c r="AB52" s="242"/>
      <c r="AC52" s="274"/>
      <c r="AD52" s="270"/>
      <c r="AE52" s="242"/>
      <c r="AF52" s="242"/>
      <c r="AG52" s="242"/>
      <c r="AH52" s="242"/>
      <c r="AI52" s="274"/>
      <c r="AJ52" s="242"/>
      <c r="AK52" s="242"/>
      <c r="AL52" s="242"/>
      <c r="AM52" s="242"/>
      <c r="AN52" s="274"/>
      <c r="AO52" s="270"/>
      <c r="AP52" s="217"/>
    </row>
    <row r="53" spans="1:42" s="218" customFormat="1" ht="12.75" x14ac:dyDescent="0.2">
      <c r="A53" s="198"/>
      <c r="B53" s="242"/>
      <c r="C53" s="242"/>
      <c r="D53" s="242"/>
      <c r="E53" s="242"/>
      <c r="F53" s="242"/>
      <c r="G53" s="242"/>
      <c r="H53" s="270"/>
      <c r="I53" s="242"/>
      <c r="J53" s="242"/>
      <c r="K53" s="242"/>
      <c r="L53" s="242"/>
      <c r="M53" s="274"/>
      <c r="N53" s="242"/>
      <c r="O53" s="242"/>
      <c r="P53" s="242"/>
      <c r="Q53" s="242"/>
      <c r="R53" s="274"/>
      <c r="S53" s="270"/>
      <c r="T53" s="242"/>
      <c r="U53" s="242"/>
      <c r="V53" s="242"/>
      <c r="W53" s="242"/>
      <c r="X53" s="274"/>
      <c r="Y53" s="242"/>
      <c r="Z53" s="242"/>
      <c r="AA53" s="242"/>
      <c r="AB53" s="242"/>
      <c r="AC53" s="274"/>
      <c r="AD53" s="270"/>
      <c r="AE53" s="242"/>
      <c r="AF53" s="242"/>
      <c r="AG53" s="242"/>
      <c r="AH53" s="242"/>
      <c r="AI53" s="274"/>
      <c r="AJ53" s="242"/>
      <c r="AK53" s="242"/>
      <c r="AL53" s="242"/>
      <c r="AM53" s="242"/>
      <c r="AN53" s="274"/>
      <c r="AO53" s="270"/>
      <c r="AP53" s="217"/>
    </row>
    <row r="54" spans="1:42" s="218" customFormat="1" ht="12.75" x14ac:dyDescent="0.2">
      <c r="A54" s="198"/>
      <c r="B54" s="242"/>
      <c r="C54" s="242"/>
      <c r="D54" s="242"/>
      <c r="E54" s="242"/>
      <c r="F54" s="242"/>
      <c r="G54" s="242"/>
      <c r="H54" s="270"/>
      <c r="I54" s="242"/>
      <c r="J54" s="242"/>
      <c r="K54" s="242"/>
      <c r="L54" s="242"/>
      <c r="M54" s="274"/>
      <c r="N54" s="242"/>
      <c r="O54" s="242"/>
      <c r="P54" s="242"/>
      <c r="Q54" s="242"/>
      <c r="R54" s="274"/>
      <c r="S54" s="270"/>
      <c r="T54" s="242"/>
      <c r="U54" s="242"/>
      <c r="V54" s="242"/>
      <c r="W54" s="242"/>
      <c r="X54" s="274"/>
      <c r="Y54" s="242"/>
      <c r="Z54" s="242"/>
      <c r="AA54" s="242"/>
      <c r="AB54" s="242"/>
      <c r="AC54" s="274"/>
      <c r="AD54" s="270"/>
      <c r="AE54" s="242"/>
      <c r="AF54" s="242"/>
      <c r="AG54" s="242"/>
      <c r="AH54" s="242"/>
      <c r="AI54" s="274"/>
      <c r="AJ54" s="242"/>
      <c r="AK54" s="242"/>
      <c r="AL54" s="242"/>
      <c r="AM54" s="242"/>
      <c r="AN54" s="274"/>
      <c r="AO54" s="270"/>
      <c r="AP54" s="217"/>
    </row>
    <row r="55" spans="1:42" s="218" customFormat="1" ht="12.75" x14ac:dyDescent="0.2">
      <c r="A55" s="198"/>
      <c r="B55" s="242"/>
      <c r="C55" s="242"/>
      <c r="D55" s="242"/>
      <c r="E55" s="242"/>
      <c r="F55" s="242"/>
      <c r="G55" s="242"/>
      <c r="H55" s="270"/>
      <c r="I55" s="242"/>
      <c r="J55" s="242"/>
      <c r="K55" s="242"/>
      <c r="L55" s="242"/>
      <c r="M55" s="274"/>
      <c r="N55" s="242"/>
      <c r="O55" s="242"/>
      <c r="P55" s="242"/>
      <c r="Q55" s="242"/>
      <c r="R55" s="274"/>
      <c r="S55" s="270"/>
      <c r="T55" s="242"/>
      <c r="U55" s="242"/>
      <c r="V55" s="242"/>
      <c r="W55" s="242"/>
      <c r="X55" s="274"/>
      <c r="Y55" s="242"/>
      <c r="Z55" s="242"/>
      <c r="AA55" s="242"/>
      <c r="AB55" s="242"/>
      <c r="AC55" s="274"/>
      <c r="AD55" s="270"/>
      <c r="AE55" s="242"/>
      <c r="AF55" s="242"/>
      <c r="AG55" s="242"/>
      <c r="AH55" s="242"/>
      <c r="AI55" s="274"/>
      <c r="AJ55" s="242"/>
      <c r="AK55" s="242"/>
      <c r="AL55" s="242"/>
      <c r="AM55" s="242"/>
      <c r="AN55" s="274"/>
      <c r="AO55" s="270"/>
      <c r="AP55" s="217"/>
    </row>
    <row r="56" spans="1:42" s="218" customFormat="1" ht="12.75" x14ac:dyDescent="0.2">
      <c r="A56" s="198"/>
      <c r="B56" s="242"/>
      <c r="C56" s="242"/>
      <c r="D56" s="242"/>
      <c r="E56" s="242"/>
      <c r="F56" s="242"/>
      <c r="G56" s="242"/>
      <c r="H56" s="270"/>
      <c r="I56" s="242"/>
      <c r="J56" s="242"/>
      <c r="K56" s="242"/>
      <c r="L56" s="242"/>
      <c r="M56" s="274"/>
      <c r="N56" s="242"/>
      <c r="O56" s="242"/>
      <c r="P56" s="242"/>
      <c r="Q56" s="242"/>
      <c r="R56" s="274"/>
      <c r="S56" s="270"/>
      <c r="T56" s="242"/>
      <c r="U56" s="242"/>
      <c r="V56" s="242"/>
      <c r="W56" s="242"/>
      <c r="X56" s="274"/>
      <c r="Y56" s="242"/>
      <c r="Z56" s="242"/>
      <c r="AA56" s="242"/>
      <c r="AB56" s="242"/>
      <c r="AC56" s="274"/>
      <c r="AD56" s="270"/>
      <c r="AE56" s="242"/>
      <c r="AF56" s="242"/>
      <c r="AG56" s="242"/>
      <c r="AH56" s="242"/>
      <c r="AI56" s="274"/>
      <c r="AJ56" s="242"/>
      <c r="AK56" s="242"/>
      <c r="AL56" s="242"/>
      <c r="AM56" s="242"/>
      <c r="AN56" s="274"/>
      <c r="AO56" s="270"/>
      <c r="AP56" s="217"/>
    </row>
    <row r="57" spans="1:42" s="218" customFormat="1" ht="12.75" x14ac:dyDescent="0.2">
      <c r="A57" s="198"/>
      <c r="B57" s="242"/>
      <c r="C57" s="242"/>
      <c r="D57" s="242"/>
      <c r="E57" s="242"/>
      <c r="F57" s="242"/>
      <c r="G57" s="242"/>
      <c r="H57" s="270"/>
      <c r="I57" s="242"/>
      <c r="J57" s="242"/>
      <c r="K57" s="242"/>
      <c r="L57" s="242"/>
      <c r="M57" s="274"/>
      <c r="N57" s="242"/>
      <c r="O57" s="242"/>
      <c r="P57" s="242"/>
      <c r="Q57" s="242"/>
      <c r="R57" s="274"/>
      <c r="S57" s="270"/>
      <c r="T57" s="242"/>
      <c r="U57" s="242"/>
      <c r="V57" s="242"/>
      <c r="W57" s="242"/>
      <c r="X57" s="274"/>
      <c r="Y57" s="242"/>
      <c r="Z57" s="242"/>
      <c r="AA57" s="242"/>
      <c r="AB57" s="242"/>
      <c r="AC57" s="274"/>
      <c r="AD57" s="270"/>
      <c r="AE57" s="242"/>
      <c r="AF57" s="242"/>
      <c r="AG57" s="242"/>
      <c r="AH57" s="242"/>
      <c r="AI57" s="274"/>
      <c r="AJ57" s="242"/>
      <c r="AK57" s="242"/>
      <c r="AL57" s="242"/>
      <c r="AM57" s="242"/>
      <c r="AN57" s="274"/>
      <c r="AO57" s="270"/>
      <c r="AP57" s="217"/>
    </row>
    <row r="58" spans="1:42" s="218" customFormat="1" ht="12.75" x14ac:dyDescent="0.2">
      <c r="A58" s="198"/>
      <c r="B58" s="242"/>
      <c r="C58" s="242"/>
      <c r="D58" s="242"/>
      <c r="E58" s="242"/>
      <c r="F58" s="242"/>
      <c r="G58" s="242"/>
      <c r="H58" s="270"/>
      <c r="I58" s="242"/>
      <c r="J58" s="242"/>
      <c r="K58" s="242"/>
      <c r="L58" s="242"/>
      <c r="M58" s="274"/>
      <c r="N58" s="242"/>
      <c r="O58" s="242"/>
      <c r="P58" s="242"/>
      <c r="Q58" s="242"/>
      <c r="R58" s="274"/>
      <c r="S58" s="270"/>
      <c r="T58" s="242"/>
      <c r="U58" s="242"/>
      <c r="V58" s="242"/>
      <c r="W58" s="242"/>
      <c r="X58" s="274"/>
      <c r="Y58" s="242"/>
      <c r="Z58" s="242"/>
      <c r="AA58" s="242"/>
      <c r="AB58" s="242"/>
      <c r="AC58" s="274"/>
      <c r="AD58" s="270"/>
      <c r="AE58" s="242"/>
      <c r="AF58" s="242"/>
      <c r="AG58" s="242"/>
      <c r="AH58" s="242"/>
      <c r="AI58" s="274"/>
      <c r="AJ58" s="242"/>
      <c r="AK58" s="242"/>
      <c r="AL58" s="242"/>
      <c r="AM58" s="242"/>
      <c r="AN58" s="274"/>
      <c r="AO58" s="270"/>
      <c r="AP58" s="217"/>
    </row>
    <row r="59" spans="1:42" s="218" customFormat="1" ht="12.75" x14ac:dyDescent="0.2">
      <c r="A59" s="198"/>
      <c r="B59" s="242"/>
      <c r="C59" s="242"/>
      <c r="D59" s="242"/>
      <c r="E59" s="242"/>
      <c r="F59" s="242"/>
      <c r="G59" s="242"/>
      <c r="H59" s="270"/>
      <c r="I59" s="242"/>
      <c r="J59" s="242"/>
      <c r="K59" s="242"/>
      <c r="L59" s="242"/>
      <c r="M59" s="274"/>
      <c r="N59" s="242"/>
      <c r="O59" s="242"/>
      <c r="P59" s="242"/>
      <c r="Q59" s="242"/>
      <c r="R59" s="274"/>
      <c r="S59" s="270"/>
      <c r="T59" s="242"/>
      <c r="U59" s="242"/>
      <c r="V59" s="242"/>
      <c r="W59" s="242"/>
      <c r="X59" s="274"/>
      <c r="Y59" s="242"/>
      <c r="Z59" s="242"/>
      <c r="AA59" s="242"/>
      <c r="AB59" s="242"/>
      <c r="AC59" s="274"/>
      <c r="AD59" s="270"/>
      <c r="AE59" s="242"/>
      <c r="AF59" s="242"/>
      <c r="AG59" s="242"/>
      <c r="AH59" s="242"/>
      <c r="AI59" s="274"/>
      <c r="AJ59" s="242"/>
      <c r="AK59" s="242"/>
      <c r="AL59" s="242"/>
      <c r="AM59" s="242"/>
      <c r="AN59" s="274"/>
      <c r="AO59" s="270"/>
      <c r="AP59" s="217"/>
    </row>
    <row r="60" spans="1:42" s="218" customFormat="1" ht="12.75" x14ac:dyDescent="0.2">
      <c r="A60" s="198"/>
      <c r="B60" s="242"/>
      <c r="C60" s="242"/>
      <c r="D60" s="242"/>
      <c r="E60" s="242"/>
      <c r="F60" s="242"/>
      <c r="G60" s="242"/>
      <c r="H60" s="270"/>
      <c r="I60" s="242"/>
      <c r="J60" s="242"/>
      <c r="K60" s="242"/>
      <c r="L60" s="242"/>
      <c r="M60" s="274"/>
      <c r="N60" s="242"/>
      <c r="O60" s="242"/>
      <c r="P60" s="242"/>
      <c r="Q60" s="242"/>
      <c r="R60" s="274"/>
      <c r="S60" s="270"/>
      <c r="T60" s="242"/>
      <c r="U60" s="242"/>
      <c r="V60" s="242"/>
      <c r="W60" s="242"/>
      <c r="X60" s="274"/>
      <c r="Y60" s="242"/>
      <c r="Z60" s="242"/>
      <c r="AA60" s="242"/>
      <c r="AB60" s="242"/>
      <c r="AC60" s="274"/>
      <c r="AD60" s="270"/>
      <c r="AE60" s="242"/>
      <c r="AF60" s="242"/>
      <c r="AG60" s="242"/>
      <c r="AH60" s="242"/>
      <c r="AI60" s="274"/>
      <c r="AJ60" s="242"/>
      <c r="AK60" s="242"/>
      <c r="AL60" s="242"/>
      <c r="AM60" s="242"/>
      <c r="AN60" s="274"/>
      <c r="AO60" s="270"/>
      <c r="AP60" s="217"/>
    </row>
    <row r="61" spans="1:42" s="218" customFormat="1" ht="12.75" x14ac:dyDescent="0.2">
      <c r="A61" s="198"/>
      <c r="B61" s="242"/>
      <c r="C61" s="242"/>
      <c r="D61" s="242"/>
      <c r="E61" s="242"/>
      <c r="F61" s="242"/>
      <c r="G61" s="242"/>
      <c r="H61" s="270"/>
      <c r="I61" s="242"/>
      <c r="J61" s="242"/>
      <c r="K61" s="242"/>
      <c r="L61" s="242"/>
      <c r="M61" s="274"/>
      <c r="N61" s="242"/>
      <c r="O61" s="242"/>
      <c r="P61" s="242"/>
      <c r="Q61" s="242"/>
      <c r="R61" s="274"/>
      <c r="S61" s="270"/>
      <c r="T61" s="242"/>
      <c r="U61" s="242"/>
      <c r="V61" s="242"/>
      <c r="W61" s="242"/>
      <c r="X61" s="274"/>
      <c r="Y61" s="242"/>
      <c r="Z61" s="242"/>
      <c r="AA61" s="242"/>
      <c r="AB61" s="242"/>
      <c r="AC61" s="274"/>
      <c r="AD61" s="270"/>
      <c r="AE61" s="242"/>
      <c r="AF61" s="242"/>
      <c r="AG61" s="242"/>
      <c r="AH61" s="242"/>
      <c r="AI61" s="274"/>
      <c r="AJ61" s="242"/>
      <c r="AK61" s="242"/>
      <c r="AL61" s="242"/>
      <c r="AM61" s="242"/>
      <c r="AN61" s="274"/>
      <c r="AO61" s="270"/>
      <c r="AP61" s="217"/>
    </row>
    <row r="62" spans="1:42" s="218" customFormat="1" ht="12.75" x14ac:dyDescent="0.2">
      <c r="A62" s="198"/>
      <c r="B62" s="242"/>
      <c r="C62" s="242"/>
      <c r="D62" s="242"/>
      <c r="E62" s="242"/>
      <c r="F62" s="242"/>
      <c r="G62" s="242"/>
      <c r="H62" s="270"/>
      <c r="I62" s="242"/>
      <c r="J62" s="242"/>
      <c r="K62" s="242"/>
      <c r="L62" s="242"/>
      <c r="M62" s="274"/>
      <c r="N62" s="242"/>
      <c r="O62" s="242"/>
      <c r="P62" s="242"/>
      <c r="Q62" s="242"/>
      <c r="R62" s="274"/>
      <c r="S62" s="270"/>
      <c r="T62" s="242"/>
      <c r="U62" s="242"/>
      <c r="V62" s="242"/>
      <c r="W62" s="242"/>
      <c r="X62" s="274"/>
      <c r="Y62" s="242"/>
      <c r="Z62" s="242"/>
      <c r="AA62" s="242"/>
      <c r="AB62" s="242"/>
      <c r="AC62" s="274"/>
      <c r="AD62" s="270"/>
      <c r="AE62" s="242"/>
      <c r="AF62" s="242"/>
      <c r="AG62" s="242"/>
      <c r="AH62" s="242"/>
      <c r="AI62" s="274"/>
      <c r="AJ62" s="242"/>
      <c r="AK62" s="242"/>
      <c r="AL62" s="242"/>
      <c r="AM62" s="242"/>
      <c r="AN62" s="274"/>
      <c r="AO62" s="270"/>
      <c r="AP62" s="217"/>
    </row>
    <row r="63" spans="1:42" s="218" customFormat="1" ht="12.75" x14ac:dyDescent="0.2">
      <c r="A63" s="198"/>
      <c r="B63" s="242"/>
      <c r="C63" s="242"/>
      <c r="D63" s="242"/>
      <c r="E63" s="242"/>
      <c r="F63" s="242"/>
      <c r="G63" s="242"/>
      <c r="H63" s="270"/>
      <c r="I63" s="242"/>
      <c r="J63" s="242"/>
      <c r="K63" s="242"/>
      <c r="L63" s="242"/>
      <c r="M63" s="274"/>
      <c r="N63" s="242"/>
      <c r="O63" s="242"/>
      <c r="P63" s="242"/>
      <c r="Q63" s="242"/>
      <c r="R63" s="274"/>
      <c r="S63" s="270"/>
      <c r="T63" s="242"/>
      <c r="U63" s="242"/>
      <c r="V63" s="242"/>
      <c r="W63" s="242"/>
      <c r="X63" s="274"/>
      <c r="Y63" s="242"/>
      <c r="Z63" s="242"/>
      <c r="AA63" s="242"/>
      <c r="AB63" s="242"/>
      <c r="AC63" s="274"/>
      <c r="AD63" s="270"/>
      <c r="AE63" s="242"/>
      <c r="AF63" s="242"/>
      <c r="AG63" s="242"/>
      <c r="AH63" s="242"/>
      <c r="AI63" s="274"/>
      <c r="AJ63" s="242"/>
      <c r="AK63" s="242"/>
      <c r="AL63" s="242"/>
      <c r="AM63" s="242"/>
      <c r="AN63" s="274"/>
      <c r="AO63" s="270"/>
      <c r="AP63" s="217"/>
    </row>
    <row r="64" spans="1:42" s="218" customFormat="1" ht="12.75" x14ac:dyDescent="0.2">
      <c r="A64" s="198"/>
      <c r="B64" s="242"/>
      <c r="C64" s="242"/>
      <c r="D64" s="242"/>
      <c r="E64" s="242"/>
      <c r="F64" s="242"/>
      <c r="G64" s="242"/>
      <c r="H64" s="270"/>
      <c r="I64" s="242"/>
      <c r="J64" s="242"/>
      <c r="K64" s="242"/>
      <c r="L64" s="242"/>
      <c r="M64" s="274"/>
      <c r="N64" s="242"/>
      <c r="O64" s="242"/>
      <c r="P64" s="242"/>
      <c r="Q64" s="242"/>
      <c r="R64" s="274"/>
      <c r="S64" s="270"/>
      <c r="T64" s="242"/>
      <c r="U64" s="242"/>
      <c r="V64" s="242"/>
      <c r="W64" s="242"/>
      <c r="X64" s="274"/>
      <c r="Y64" s="242"/>
      <c r="Z64" s="242"/>
      <c r="AA64" s="242"/>
      <c r="AB64" s="242"/>
      <c r="AC64" s="274"/>
      <c r="AD64" s="270"/>
      <c r="AE64" s="242"/>
      <c r="AF64" s="242"/>
      <c r="AG64" s="242"/>
      <c r="AH64" s="242"/>
      <c r="AI64" s="274"/>
      <c r="AJ64" s="242"/>
      <c r="AK64" s="242"/>
      <c r="AL64" s="242"/>
      <c r="AM64" s="242"/>
      <c r="AN64" s="274"/>
      <c r="AO64" s="270"/>
      <c r="AP64" s="217"/>
    </row>
    <row r="65" spans="1:42" s="218" customFormat="1" ht="12.75" x14ac:dyDescent="0.2">
      <c r="A65" s="198"/>
      <c r="B65" s="242"/>
      <c r="C65" s="242"/>
      <c r="D65" s="242"/>
      <c r="E65" s="242"/>
      <c r="F65" s="242"/>
      <c r="G65" s="242"/>
      <c r="H65" s="270"/>
      <c r="I65" s="242"/>
      <c r="J65" s="242"/>
      <c r="K65" s="242"/>
      <c r="L65" s="242"/>
      <c r="M65" s="274"/>
      <c r="N65" s="242"/>
      <c r="O65" s="242"/>
      <c r="P65" s="242"/>
      <c r="Q65" s="242"/>
      <c r="R65" s="274"/>
      <c r="S65" s="270"/>
      <c r="T65" s="242"/>
      <c r="U65" s="242"/>
      <c r="V65" s="242"/>
      <c r="W65" s="242"/>
      <c r="X65" s="274"/>
      <c r="Y65" s="242"/>
      <c r="Z65" s="242"/>
      <c r="AA65" s="242"/>
      <c r="AB65" s="242"/>
      <c r="AC65" s="274"/>
      <c r="AD65" s="270"/>
      <c r="AE65" s="242"/>
      <c r="AF65" s="242"/>
      <c r="AG65" s="242"/>
      <c r="AH65" s="242"/>
      <c r="AI65" s="274"/>
      <c r="AJ65" s="242"/>
      <c r="AK65" s="242"/>
      <c r="AL65" s="242"/>
      <c r="AM65" s="242"/>
      <c r="AN65" s="274"/>
      <c r="AO65" s="270"/>
      <c r="AP65" s="217"/>
    </row>
    <row r="66" spans="1:42" s="218" customFormat="1" ht="12.75" x14ac:dyDescent="0.2">
      <c r="A66" s="198"/>
      <c r="B66" s="242"/>
      <c r="C66" s="242"/>
      <c r="D66" s="242"/>
      <c r="E66" s="242"/>
      <c r="F66" s="242"/>
      <c r="G66" s="242"/>
      <c r="H66" s="270"/>
      <c r="I66" s="242"/>
      <c r="J66" s="242"/>
      <c r="K66" s="242"/>
      <c r="L66" s="242"/>
      <c r="M66" s="274"/>
      <c r="N66" s="242"/>
      <c r="O66" s="242"/>
      <c r="P66" s="242"/>
      <c r="Q66" s="242"/>
      <c r="R66" s="274"/>
      <c r="S66" s="270"/>
      <c r="T66" s="242"/>
      <c r="U66" s="242"/>
      <c r="V66" s="242"/>
      <c r="W66" s="242"/>
      <c r="X66" s="274"/>
      <c r="Y66" s="242"/>
      <c r="Z66" s="242"/>
      <c r="AA66" s="242"/>
      <c r="AB66" s="242"/>
      <c r="AC66" s="274"/>
      <c r="AD66" s="270"/>
      <c r="AE66" s="242"/>
      <c r="AF66" s="242"/>
      <c r="AG66" s="242"/>
      <c r="AH66" s="242"/>
      <c r="AI66" s="274"/>
      <c r="AJ66" s="242"/>
      <c r="AK66" s="242"/>
      <c r="AL66" s="242"/>
      <c r="AM66" s="242"/>
      <c r="AN66" s="274"/>
      <c r="AO66" s="270"/>
      <c r="AP66" s="217"/>
    </row>
    <row r="67" spans="1:42" s="218" customFormat="1" ht="12.75" x14ac:dyDescent="0.2">
      <c r="A67" s="242"/>
      <c r="B67" s="242"/>
      <c r="C67" s="242"/>
      <c r="D67" s="242"/>
      <c r="E67" s="242"/>
      <c r="F67" s="242"/>
      <c r="G67" s="242"/>
      <c r="H67" s="270"/>
      <c r="I67" s="242"/>
      <c r="J67" s="242"/>
      <c r="K67" s="242"/>
      <c r="L67" s="242"/>
      <c r="M67" s="274"/>
      <c r="N67" s="242"/>
      <c r="O67" s="242"/>
      <c r="P67" s="242"/>
      <c r="Q67" s="242"/>
      <c r="R67" s="274"/>
      <c r="S67" s="270"/>
      <c r="T67" s="242"/>
      <c r="U67" s="242"/>
      <c r="V67" s="242"/>
      <c r="W67" s="242"/>
      <c r="X67" s="274"/>
      <c r="Y67" s="242"/>
      <c r="Z67" s="242"/>
      <c r="AA67" s="242"/>
      <c r="AB67" s="242"/>
      <c r="AC67" s="274"/>
      <c r="AD67" s="270"/>
      <c r="AE67" s="242"/>
      <c r="AF67" s="242"/>
      <c r="AG67" s="242"/>
      <c r="AH67" s="242"/>
      <c r="AI67" s="274"/>
      <c r="AJ67" s="242"/>
      <c r="AK67" s="242"/>
      <c r="AL67" s="242"/>
      <c r="AM67" s="242"/>
      <c r="AN67" s="274"/>
      <c r="AO67" s="270"/>
      <c r="AP67" s="217"/>
    </row>
    <row r="68" spans="1:42" s="218" customFormat="1" ht="12.75" x14ac:dyDescent="0.2">
      <c r="A68" s="242"/>
      <c r="B68" s="242"/>
      <c r="C68" s="242"/>
      <c r="D68" s="242"/>
      <c r="E68" s="242"/>
      <c r="F68" s="242"/>
      <c r="G68" s="242"/>
      <c r="H68" s="270"/>
      <c r="I68" s="242"/>
      <c r="J68" s="242"/>
      <c r="K68" s="242"/>
      <c r="L68" s="242"/>
      <c r="M68" s="274"/>
      <c r="N68" s="242"/>
      <c r="O68" s="242"/>
      <c r="P68" s="242"/>
      <c r="Q68" s="242"/>
      <c r="R68" s="274"/>
      <c r="S68" s="270"/>
      <c r="T68" s="242"/>
      <c r="U68" s="242"/>
      <c r="V68" s="242"/>
      <c r="W68" s="242"/>
      <c r="X68" s="274"/>
      <c r="Y68" s="242"/>
      <c r="Z68" s="242"/>
      <c r="AA68" s="242"/>
      <c r="AB68" s="242"/>
      <c r="AC68" s="274"/>
      <c r="AD68" s="270"/>
      <c r="AE68" s="242"/>
      <c r="AF68" s="242"/>
      <c r="AG68" s="242"/>
      <c r="AH68" s="242"/>
      <c r="AI68" s="274"/>
      <c r="AJ68" s="242"/>
      <c r="AK68" s="242"/>
      <c r="AL68" s="242"/>
      <c r="AM68" s="242"/>
      <c r="AN68" s="274"/>
      <c r="AO68" s="270"/>
      <c r="AP68" s="217"/>
    </row>
    <row r="69" spans="1:42" s="218" customFormat="1" ht="12.75" x14ac:dyDescent="0.2">
      <c r="A69" s="242"/>
      <c r="B69" s="242"/>
      <c r="C69" s="242"/>
      <c r="D69" s="242"/>
      <c r="E69" s="242"/>
      <c r="F69" s="242"/>
      <c r="G69" s="242"/>
      <c r="H69" s="270"/>
      <c r="I69" s="242"/>
      <c r="J69" s="242"/>
      <c r="K69" s="242"/>
      <c r="L69" s="242"/>
      <c r="M69" s="274"/>
      <c r="N69" s="242"/>
      <c r="O69" s="242"/>
      <c r="P69" s="242"/>
      <c r="Q69" s="242"/>
      <c r="R69" s="274"/>
      <c r="S69" s="270"/>
      <c r="T69" s="242"/>
      <c r="U69" s="242"/>
      <c r="V69" s="242"/>
      <c r="W69" s="242"/>
      <c r="X69" s="274"/>
      <c r="Y69" s="242"/>
      <c r="Z69" s="242"/>
      <c r="AA69" s="242"/>
      <c r="AB69" s="242"/>
      <c r="AC69" s="274"/>
      <c r="AD69" s="270"/>
      <c r="AE69" s="242"/>
      <c r="AF69" s="242"/>
      <c r="AG69" s="242"/>
      <c r="AH69" s="242"/>
      <c r="AI69" s="274"/>
      <c r="AJ69" s="242"/>
      <c r="AK69" s="242"/>
      <c r="AL69" s="242"/>
      <c r="AM69" s="242"/>
      <c r="AN69" s="274"/>
      <c r="AO69" s="270"/>
      <c r="AP69" s="217"/>
    </row>
    <row r="70" spans="1:42" s="218" customFormat="1" ht="12.75" x14ac:dyDescent="0.2">
      <c r="A70" s="242"/>
      <c r="B70" s="242"/>
      <c r="C70" s="242"/>
      <c r="D70" s="242"/>
      <c r="E70" s="242"/>
      <c r="F70" s="242"/>
      <c r="G70" s="242"/>
      <c r="H70" s="270"/>
      <c r="I70" s="242"/>
      <c r="J70" s="242"/>
      <c r="K70" s="242"/>
      <c r="L70" s="242"/>
      <c r="M70" s="274"/>
      <c r="N70" s="242"/>
      <c r="O70" s="242"/>
      <c r="P70" s="242"/>
      <c r="Q70" s="242"/>
      <c r="R70" s="274"/>
      <c r="S70" s="270"/>
      <c r="T70" s="242"/>
      <c r="U70" s="242"/>
      <c r="V70" s="242"/>
      <c r="W70" s="242"/>
      <c r="X70" s="274"/>
      <c r="Y70" s="242"/>
      <c r="Z70" s="242"/>
      <c r="AA70" s="242"/>
      <c r="AB70" s="242"/>
      <c r="AC70" s="274"/>
      <c r="AD70" s="270"/>
      <c r="AE70" s="242"/>
      <c r="AF70" s="242"/>
      <c r="AG70" s="242"/>
      <c r="AH70" s="242"/>
      <c r="AI70" s="274"/>
      <c r="AJ70" s="242"/>
      <c r="AK70" s="242"/>
      <c r="AL70" s="242"/>
      <c r="AM70" s="242"/>
      <c r="AN70" s="274"/>
      <c r="AO70" s="270"/>
      <c r="AP70" s="217"/>
    </row>
    <row r="71" spans="1:42" s="218" customFormat="1" ht="12.75" x14ac:dyDescent="0.2">
      <c r="A71" s="242"/>
      <c r="B71" s="242"/>
      <c r="C71" s="242"/>
      <c r="D71" s="242"/>
      <c r="E71" s="242"/>
      <c r="F71" s="242"/>
      <c r="G71" s="242"/>
      <c r="H71" s="270"/>
      <c r="I71" s="242"/>
      <c r="J71" s="242"/>
      <c r="K71" s="242"/>
      <c r="L71" s="242"/>
      <c r="M71" s="274"/>
      <c r="N71" s="242"/>
      <c r="O71" s="242"/>
      <c r="P71" s="242"/>
      <c r="Q71" s="242"/>
      <c r="R71" s="274"/>
      <c r="S71" s="270"/>
      <c r="T71" s="242"/>
      <c r="U71" s="242"/>
      <c r="V71" s="242"/>
      <c r="W71" s="242"/>
      <c r="X71" s="274"/>
      <c r="Y71" s="242"/>
      <c r="Z71" s="242"/>
      <c r="AA71" s="242"/>
      <c r="AB71" s="242"/>
      <c r="AC71" s="274"/>
      <c r="AD71" s="270"/>
      <c r="AE71" s="242"/>
      <c r="AF71" s="242"/>
      <c r="AG71" s="242"/>
      <c r="AH71" s="242"/>
      <c r="AI71" s="274"/>
      <c r="AJ71" s="242"/>
      <c r="AK71" s="242"/>
      <c r="AL71" s="242"/>
      <c r="AM71" s="242"/>
      <c r="AN71" s="274"/>
      <c r="AO71" s="270"/>
      <c r="AP71" s="217"/>
    </row>
    <row r="72" spans="1:42" s="218" customFormat="1" ht="12.75" x14ac:dyDescent="0.2">
      <c r="A72" s="242"/>
      <c r="B72" s="242"/>
      <c r="C72" s="242"/>
      <c r="D72" s="242"/>
      <c r="E72" s="242"/>
      <c r="F72" s="242"/>
      <c r="G72" s="242"/>
      <c r="H72" s="270"/>
      <c r="I72" s="242"/>
      <c r="J72" s="242"/>
      <c r="K72" s="242"/>
      <c r="L72" s="242"/>
      <c r="M72" s="274"/>
      <c r="N72" s="242"/>
      <c r="O72" s="242"/>
      <c r="P72" s="242"/>
      <c r="Q72" s="242"/>
      <c r="R72" s="274"/>
      <c r="S72" s="270"/>
      <c r="T72" s="242"/>
      <c r="U72" s="242"/>
      <c r="V72" s="242"/>
      <c r="W72" s="242"/>
      <c r="X72" s="274"/>
      <c r="Y72" s="242"/>
      <c r="Z72" s="242"/>
      <c r="AA72" s="242"/>
      <c r="AB72" s="242"/>
      <c r="AC72" s="274"/>
      <c r="AD72" s="270"/>
      <c r="AE72" s="242"/>
      <c r="AF72" s="242"/>
      <c r="AG72" s="242"/>
      <c r="AH72" s="242"/>
      <c r="AI72" s="274"/>
      <c r="AJ72" s="242"/>
      <c r="AK72" s="242"/>
      <c r="AL72" s="242"/>
      <c r="AM72" s="242"/>
      <c r="AN72" s="274"/>
      <c r="AO72" s="270"/>
      <c r="AP72" s="217"/>
    </row>
    <row r="73" spans="1:42" s="218" customFormat="1" ht="12.75" x14ac:dyDescent="0.2">
      <c r="A73" s="242"/>
      <c r="B73" s="242"/>
      <c r="C73" s="242"/>
      <c r="D73" s="242"/>
      <c r="E73" s="242"/>
      <c r="F73" s="242"/>
      <c r="G73" s="242"/>
      <c r="H73" s="270"/>
      <c r="I73" s="242"/>
      <c r="J73" s="242"/>
      <c r="K73" s="242"/>
      <c r="L73" s="242"/>
      <c r="M73" s="274"/>
      <c r="N73" s="242"/>
      <c r="O73" s="242"/>
      <c r="P73" s="242"/>
      <c r="Q73" s="242"/>
      <c r="R73" s="274"/>
      <c r="S73" s="270"/>
      <c r="T73" s="242"/>
      <c r="U73" s="242"/>
      <c r="V73" s="242"/>
      <c r="W73" s="242"/>
      <c r="X73" s="274"/>
      <c r="Y73" s="242"/>
      <c r="Z73" s="242"/>
      <c r="AA73" s="242"/>
      <c r="AB73" s="242"/>
      <c r="AC73" s="274"/>
      <c r="AD73" s="270"/>
      <c r="AE73" s="242"/>
      <c r="AF73" s="242"/>
      <c r="AG73" s="242"/>
      <c r="AH73" s="242"/>
      <c r="AI73" s="274"/>
      <c r="AJ73" s="242"/>
      <c r="AK73" s="242"/>
      <c r="AL73" s="242"/>
      <c r="AM73" s="242"/>
      <c r="AN73" s="274"/>
      <c r="AO73" s="270"/>
      <c r="AP73" s="217"/>
    </row>
    <row r="74" spans="1:42" s="218" customFormat="1" ht="12.75" x14ac:dyDescent="0.2">
      <c r="A74" s="242"/>
      <c r="B74" s="242"/>
      <c r="C74" s="242"/>
      <c r="D74" s="242"/>
      <c r="E74" s="242"/>
      <c r="F74" s="242"/>
      <c r="G74" s="242"/>
      <c r="H74" s="270"/>
      <c r="I74" s="242"/>
      <c r="J74" s="242"/>
      <c r="K74" s="242"/>
      <c r="L74" s="242"/>
      <c r="M74" s="274"/>
      <c r="N74" s="242"/>
      <c r="O74" s="242"/>
      <c r="P74" s="242"/>
      <c r="Q74" s="242"/>
      <c r="R74" s="274"/>
      <c r="S74" s="270"/>
      <c r="T74" s="242"/>
      <c r="U74" s="242"/>
      <c r="V74" s="242"/>
      <c r="W74" s="242"/>
      <c r="X74" s="274"/>
      <c r="Y74" s="242"/>
      <c r="Z74" s="242"/>
      <c r="AA74" s="242"/>
      <c r="AB74" s="242"/>
      <c r="AC74" s="274"/>
      <c r="AD74" s="270"/>
      <c r="AE74" s="242"/>
      <c r="AF74" s="242"/>
      <c r="AG74" s="242"/>
      <c r="AH74" s="242"/>
      <c r="AI74" s="274"/>
      <c r="AJ74" s="242"/>
      <c r="AK74" s="242"/>
      <c r="AL74" s="242"/>
      <c r="AM74" s="242"/>
      <c r="AN74" s="274"/>
      <c r="AO74" s="270"/>
      <c r="AP74" s="217"/>
    </row>
    <row r="75" spans="1:42" s="218" customFormat="1" ht="12.75" x14ac:dyDescent="0.2">
      <c r="A75" s="242"/>
      <c r="B75" s="242"/>
      <c r="C75" s="242"/>
      <c r="D75" s="242"/>
      <c r="E75" s="242"/>
      <c r="F75" s="242"/>
      <c r="G75" s="242"/>
      <c r="H75" s="270"/>
      <c r="I75" s="242"/>
      <c r="J75" s="242"/>
      <c r="K75" s="242"/>
      <c r="L75" s="242"/>
      <c r="M75" s="274"/>
      <c r="N75" s="242"/>
      <c r="O75" s="242"/>
      <c r="P75" s="242"/>
      <c r="Q75" s="242"/>
      <c r="R75" s="274"/>
      <c r="S75" s="270"/>
      <c r="T75" s="242"/>
      <c r="U75" s="242"/>
      <c r="V75" s="242"/>
      <c r="W75" s="242"/>
      <c r="X75" s="274"/>
      <c r="Y75" s="242"/>
      <c r="Z75" s="242"/>
      <c r="AA75" s="242"/>
      <c r="AB75" s="242"/>
      <c r="AC75" s="274"/>
      <c r="AD75" s="270"/>
      <c r="AE75" s="242"/>
      <c r="AF75" s="242"/>
      <c r="AG75" s="242"/>
      <c r="AH75" s="242"/>
      <c r="AI75" s="274"/>
      <c r="AJ75" s="242"/>
      <c r="AK75" s="242"/>
      <c r="AL75" s="242"/>
      <c r="AM75" s="242"/>
      <c r="AN75" s="274"/>
      <c r="AO75" s="270"/>
      <c r="AP75" s="217"/>
    </row>
    <row r="76" spans="1:42" s="218" customFormat="1" ht="12.75" x14ac:dyDescent="0.2">
      <c r="A76" s="242"/>
      <c r="B76" s="242"/>
      <c r="C76" s="242"/>
      <c r="D76" s="242"/>
      <c r="E76" s="242"/>
      <c r="F76" s="242"/>
      <c r="G76" s="242"/>
      <c r="H76" s="270"/>
      <c r="I76" s="242"/>
      <c r="J76" s="242"/>
      <c r="K76" s="242"/>
      <c r="L76" s="242"/>
      <c r="M76" s="274"/>
      <c r="N76" s="242"/>
      <c r="O76" s="242"/>
      <c r="P76" s="242"/>
      <c r="Q76" s="242"/>
      <c r="R76" s="274"/>
      <c r="S76" s="270"/>
      <c r="T76" s="242"/>
      <c r="U76" s="242"/>
      <c r="V76" s="242"/>
      <c r="W76" s="242"/>
      <c r="X76" s="274"/>
      <c r="Y76" s="242"/>
      <c r="Z76" s="242"/>
      <c r="AA76" s="242"/>
      <c r="AB76" s="242"/>
      <c r="AC76" s="274"/>
      <c r="AD76" s="270"/>
      <c r="AE76" s="242"/>
      <c r="AF76" s="242"/>
      <c r="AG76" s="242"/>
      <c r="AH76" s="242"/>
      <c r="AI76" s="274"/>
      <c r="AJ76" s="242"/>
      <c r="AK76" s="242"/>
      <c r="AL76" s="242"/>
      <c r="AM76" s="242"/>
      <c r="AN76" s="274"/>
      <c r="AO76" s="270"/>
      <c r="AP76" s="217"/>
    </row>
    <row r="77" spans="1:42" s="218" customFormat="1" ht="12.75" x14ac:dyDescent="0.2">
      <c r="A77" s="242"/>
      <c r="B77" s="242"/>
      <c r="C77" s="242"/>
      <c r="D77" s="242"/>
      <c r="E77" s="242"/>
      <c r="F77" s="242"/>
      <c r="G77" s="242"/>
      <c r="H77" s="270"/>
      <c r="I77" s="242"/>
      <c r="J77" s="242"/>
      <c r="K77" s="242"/>
      <c r="L77" s="242"/>
      <c r="M77" s="274"/>
      <c r="N77" s="242"/>
      <c r="O77" s="242"/>
      <c r="P77" s="242"/>
      <c r="Q77" s="242"/>
      <c r="R77" s="274"/>
      <c r="S77" s="270"/>
      <c r="T77" s="242"/>
      <c r="U77" s="242"/>
      <c r="V77" s="242"/>
      <c r="W77" s="242"/>
      <c r="X77" s="274"/>
      <c r="Y77" s="242"/>
      <c r="Z77" s="242"/>
      <c r="AA77" s="242"/>
      <c r="AB77" s="242"/>
      <c r="AC77" s="274"/>
      <c r="AD77" s="270"/>
      <c r="AE77" s="242"/>
      <c r="AF77" s="242"/>
      <c r="AG77" s="242"/>
      <c r="AH77" s="242"/>
      <c r="AI77" s="274"/>
      <c r="AJ77" s="242"/>
      <c r="AK77" s="242"/>
      <c r="AL77" s="242"/>
      <c r="AM77" s="242"/>
      <c r="AN77" s="274"/>
      <c r="AO77" s="270"/>
      <c r="AP77" s="217"/>
    </row>
    <row r="78" spans="1:42" s="218" customFormat="1" ht="12.75" x14ac:dyDescent="0.2">
      <c r="A78" s="242"/>
      <c r="B78" s="242"/>
      <c r="C78" s="242"/>
      <c r="D78" s="242"/>
      <c r="E78" s="242"/>
      <c r="F78" s="242"/>
      <c r="G78" s="242"/>
      <c r="H78" s="270"/>
      <c r="I78" s="242"/>
      <c r="J78" s="242"/>
      <c r="K78" s="242"/>
      <c r="L78" s="242"/>
      <c r="M78" s="274"/>
      <c r="N78" s="242"/>
      <c r="O78" s="242"/>
      <c r="P78" s="242"/>
      <c r="Q78" s="242"/>
      <c r="R78" s="274"/>
      <c r="S78" s="270"/>
      <c r="T78" s="242"/>
      <c r="U78" s="242"/>
      <c r="V78" s="242"/>
      <c r="W78" s="242"/>
      <c r="X78" s="274"/>
      <c r="Y78" s="242"/>
      <c r="Z78" s="242"/>
      <c r="AA78" s="242"/>
      <c r="AB78" s="242"/>
      <c r="AC78" s="274"/>
      <c r="AD78" s="270"/>
      <c r="AE78" s="242"/>
      <c r="AF78" s="242"/>
      <c r="AG78" s="242"/>
      <c r="AH78" s="242"/>
      <c r="AI78" s="274"/>
      <c r="AJ78" s="242"/>
      <c r="AK78" s="242"/>
      <c r="AL78" s="242"/>
      <c r="AM78" s="242"/>
      <c r="AN78" s="274"/>
      <c r="AO78" s="270"/>
      <c r="AP78" s="217"/>
    </row>
    <row r="79" spans="1:42" s="218" customFormat="1" ht="12.75" x14ac:dyDescent="0.2">
      <c r="H79" s="188"/>
      <c r="M79" s="275"/>
      <c r="R79" s="275"/>
      <c r="S79" s="188"/>
      <c r="X79" s="275"/>
      <c r="AC79" s="275"/>
      <c r="AD79" s="188"/>
      <c r="AI79" s="275"/>
      <c r="AN79" s="275"/>
      <c r="AO79" s="188"/>
      <c r="AP79" s="217"/>
    </row>
    <row r="80" spans="1:42" s="218" customFormat="1" ht="12.75" x14ac:dyDescent="0.2">
      <c r="H80" s="188"/>
      <c r="M80" s="275"/>
      <c r="R80" s="275"/>
      <c r="S80" s="188"/>
      <c r="X80" s="275"/>
      <c r="AC80" s="275"/>
      <c r="AD80" s="188"/>
      <c r="AI80" s="275"/>
      <c r="AN80" s="275"/>
      <c r="AO80" s="188"/>
      <c r="AP80" s="217"/>
    </row>
    <row r="81" spans="8:42" s="218" customFormat="1" ht="12.75" x14ac:dyDescent="0.2">
      <c r="H81" s="188"/>
      <c r="M81" s="275"/>
      <c r="R81" s="275"/>
      <c r="S81" s="188"/>
      <c r="X81" s="275"/>
      <c r="AC81" s="275"/>
      <c r="AD81" s="188"/>
      <c r="AI81" s="275"/>
      <c r="AN81" s="275"/>
      <c r="AO81" s="188"/>
      <c r="AP81" s="217"/>
    </row>
    <row r="82" spans="8:42" s="218" customFormat="1" ht="12.75" x14ac:dyDescent="0.2">
      <c r="H82" s="188"/>
      <c r="M82" s="275"/>
      <c r="R82" s="275"/>
      <c r="S82" s="188"/>
      <c r="X82" s="275"/>
      <c r="AC82" s="275"/>
      <c r="AD82" s="188"/>
      <c r="AI82" s="275"/>
      <c r="AN82" s="275"/>
      <c r="AO82" s="188"/>
      <c r="AP82" s="217"/>
    </row>
    <row r="83" spans="8:42" s="218" customFormat="1" ht="12.75" x14ac:dyDescent="0.2">
      <c r="H83" s="188"/>
      <c r="M83" s="275"/>
      <c r="R83" s="275"/>
      <c r="S83" s="188"/>
      <c r="X83" s="275"/>
      <c r="AC83" s="275"/>
      <c r="AD83" s="188"/>
      <c r="AI83" s="275"/>
      <c r="AN83" s="275"/>
      <c r="AO83" s="188"/>
      <c r="AP83" s="217"/>
    </row>
    <row r="84" spans="8:42" s="218" customFormat="1" ht="12.75" x14ac:dyDescent="0.2">
      <c r="H84" s="188"/>
      <c r="M84" s="275"/>
      <c r="R84" s="275"/>
      <c r="S84" s="188"/>
      <c r="X84" s="275"/>
      <c r="AC84" s="275"/>
      <c r="AD84" s="188"/>
      <c r="AI84" s="275"/>
      <c r="AN84" s="275"/>
      <c r="AO84" s="188"/>
      <c r="AP84" s="217"/>
    </row>
    <row r="85" spans="8:42" s="218" customFormat="1" ht="12.75" x14ac:dyDescent="0.2">
      <c r="H85" s="188"/>
      <c r="M85" s="275"/>
      <c r="R85" s="275"/>
      <c r="S85" s="188"/>
      <c r="X85" s="275"/>
      <c r="AC85" s="275"/>
      <c r="AD85" s="188"/>
      <c r="AI85" s="275"/>
      <c r="AN85" s="275"/>
      <c r="AO85" s="188"/>
      <c r="AP85" s="217"/>
    </row>
    <row r="86" spans="8:42" s="218" customFormat="1" ht="12.75" x14ac:dyDescent="0.2">
      <c r="H86" s="188"/>
      <c r="M86" s="275"/>
      <c r="R86" s="275"/>
      <c r="S86" s="188"/>
      <c r="X86" s="275"/>
      <c r="AC86" s="275"/>
      <c r="AD86" s="188"/>
      <c r="AI86" s="275"/>
      <c r="AN86" s="275"/>
      <c r="AO86" s="188"/>
      <c r="AP86" s="217"/>
    </row>
    <row r="87" spans="8:42" s="218" customFormat="1" ht="12.75" x14ac:dyDescent="0.2">
      <c r="H87" s="188"/>
      <c r="M87" s="275"/>
      <c r="R87" s="275"/>
      <c r="S87" s="188"/>
      <c r="X87" s="275"/>
      <c r="AC87" s="275"/>
      <c r="AD87" s="188"/>
      <c r="AI87" s="275"/>
      <c r="AN87" s="275"/>
      <c r="AO87" s="188"/>
      <c r="AP87" s="217"/>
    </row>
    <row r="88" spans="8:42" s="218" customFormat="1" ht="12.75" x14ac:dyDescent="0.2">
      <c r="H88" s="188"/>
      <c r="M88" s="275"/>
      <c r="R88" s="275"/>
      <c r="S88" s="188"/>
      <c r="X88" s="275"/>
      <c r="AC88" s="275"/>
      <c r="AD88" s="188"/>
      <c r="AI88" s="275"/>
      <c r="AN88" s="275"/>
      <c r="AO88" s="188"/>
      <c r="AP88" s="217"/>
    </row>
    <row r="89" spans="8:42" s="218" customFormat="1" ht="12.75" x14ac:dyDescent="0.2">
      <c r="H89" s="188"/>
      <c r="M89" s="275"/>
      <c r="R89" s="275"/>
      <c r="S89" s="188"/>
      <c r="X89" s="275"/>
      <c r="AC89" s="275"/>
      <c r="AD89" s="188"/>
      <c r="AI89" s="275"/>
      <c r="AN89" s="275"/>
      <c r="AO89" s="188"/>
      <c r="AP89" s="217"/>
    </row>
    <row r="90" spans="8:42" s="218" customFormat="1" ht="12.75" x14ac:dyDescent="0.2">
      <c r="H90" s="188"/>
      <c r="M90" s="275"/>
      <c r="R90" s="275"/>
      <c r="S90" s="188"/>
      <c r="X90" s="275"/>
      <c r="AC90" s="275"/>
      <c r="AD90" s="188"/>
      <c r="AI90" s="275"/>
      <c r="AN90" s="275"/>
      <c r="AO90" s="188"/>
      <c r="AP90" s="217"/>
    </row>
    <row r="91" spans="8:42" s="218" customFormat="1" ht="12.75" x14ac:dyDescent="0.2">
      <c r="H91" s="188"/>
      <c r="M91" s="275"/>
      <c r="R91" s="275"/>
      <c r="S91" s="188"/>
      <c r="X91" s="275"/>
      <c r="AC91" s="275"/>
      <c r="AD91" s="188"/>
      <c r="AI91" s="275"/>
      <c r="AN91" s="275"/>
      <c r="AO91" s="188"/>
      <c r="AP91" s="217"/>
    </row>
    <row r="92" spans="8:42" s="218" customFormat="1" ht="12.75" x14ac:dyDescent="0.2">
      <c r="H92" s="188"/>
      <c r="M92" s="275"/>
      <c r="R92" s="275"/>
      <c r="S92" s="188"/>
      <c r="X92" s="275"/>
      <c r="AC92" s="275"/>
      <c r="AD92" s="188"/>
      <c r="AI92" s="275"/>
      <c r="AN92" s="275"/>
      <c r="AO92" s="188"/>
      <c r="AP92" s="217"/>
    </row>
    <row r="93" spans="8:42" s="218" customFormat="1" ht="12.75" x14ac:dyDescent="0.2">
      <c r="H93" s="188"/>
      <c r="M93" s="275"/>
      <c r="R93" s="275"/>
      <c r="S93" s="188"/>
      <c r="X93" s="275"/>
      <c r="AC93" s="275"/>
      <c r="AD93" s="188"/>
      <c r="AI93" s="275"/>
      <c r="AN93" s="275"/>
      <c r="AO93" s="188"/>
      <c r="AP93" s="217"/>
    </row>
    <row r="94" spans="8:42" s="218" customFormat="1" ht="12.75" x14ac:dyDescent="0.2">
      <c r="H94" s="188"/>
      <c r="M94" s="275"/>
      <c r="R94" s="275"/>
      <c r="S94" s="188"/>
      <c r="X94" s="275"/>
      <c r="AC94" s="275"/>
      <c r="AD94" s="188"/>
      <c r="AI94" s="275"/>
      <c r="AN94" s="275"/>
      <c r="AO94" s="188"/>
      <c r="AP94" s="217"/>
    </row>
    <row r="95" spans="8:42" s="218" customFormat="1" ht="12.75" x14ac:dyDescent="0.2">
      <c r="H95" s="188"/>
      <c r="M95" s="275"/>
      <c r="R95" s="275"/>
      <c r="S95" s="188"/>
      <c r="X95" s="275"/>
      <c r="AC95" s="275"/>
      <c r="AD95" s="188"/>
      <c r="AI95" s="275"/>
      <c r="AN95" s="275"/>
      <c r="AO95" s="188"/>
      <c r="AP95" s="217"/>
    </row>
    <row r="96" spans="8:42" s="218" customFormat="1" ht="12.75" x14ac:dyDescent="0.2">
      <c r="H96" s="188"/>
      <c r="M96" s="275"/>
      <c r="R96" s="275"/>
      <c r="S96" s="188"/>
      <c r="X96" s="275"/>
      <c r="AC96" s="275"/>
      <c r="AD96" s="188"/>
      <c r="AI96" s="275"/>
      <c r="AN96" s="275"/>
      <c r="AO96" s="188"/>
      <c r="AP96" s="217"/>
    </row>
    <row r="97" spans="8:42" s="218" customFormat="1" ht="12.75" x14ac:dyDescent="0.2">
      <c r="H97" s="188"/>
      <c r="M97" s="275"/>
      <c r="R97" s="275"/>
      <c r="S97" s="188"/>
      <c r="X97" s="275"/>
      <c r="AC97" s="275"/>
      <c r="AD97" s="188"/>
      <c r="AI97" s="275"/>
      <c r="AN97" s="275"/>
      <c r="AO97" s="188"/>
      <c r="AP97" s="217"/>
    </row>
    <row r="98" spans="8:42" s="218" customFormat="1" ht="12.75" x14ac:dyDescent="0.2">
      <c r="H98" s="188"/>
      <c r="M98" s="275"/>
      <c r="R98" s="275"/>
      <c r="S98" s="188"/>
      <c r="X98" s="275"/>
      <c r="AC98" s="275"/>
      <c r="AD98" s="188"/>
      <c r="AI98" s="275"/>
      <c r="AN98" s="275"/>
      <c r="AO98" s="188"/>
      <c r="AP98" s="217"/>
    </row>
    <row r="99" spans="8:42" s="218" customFormat="1" ht="12.75" x14ac:dyDescent="0.2">
      <c r="H99" s="188"/>
      <c r="M99" s="275"/>
      <c r="R99" s="275"/>
      <c r="S99" s="188"/>
      <c r="X99" s="275"/>
      <c r="AC99" s="275"/>
      <c r="AD99" s="188"/>
      <c r="AI99" s="275"/>
      <c r="AN99" s="275"/>
      <c r="AO99" s="188"/>
      <c r="AP99" s="217"/>
    </row>
    <row r="100" spans="8:42" s="218" customFormat="1" ht="12.75" x14ac:dyDescent="0.2">
      <c r="H100" s="188"/>
      <c r="M100" s="275"/>
      <c r="R100" s="275"/>
      <c r="S100" s="188"/>
      <c r="X100" s="275"/>
      <c r="AC100" s="275"/>
      <c r="AD100" s="188"/>
      <c r="AI100" s="275"/>
      <c r="AN100" s="275"/>
      <c r="AO100" s="188"/>
      <c r="AP100" s="217"/>
    </row>
    <row r="101" spans="8:42" s="218" customFormat="1" ht="12.75" x14ac:dyDescent="0.2">
      <c r="H101" s="188"/>
      <c r="M101" s="275"/>
      <c r="R101" s="275"/>
      <c r="S101" s="188"/>
      <c r="X101" s="275"/>
      <c r="AC101" s="275"/>
      <c r="AD101" s="188"/>
      <c r="AI101" s="275"/>
      <c r="AN101" s="275"/>
      <c r="AO101" s="188"/>
      <c r="AP101" s="217"/>
    </row>
    <row r="102" spans="8:42" s="218" customFormat="1" ht="12.75" x14ac:dyDescent="0.2">
      <c r="H102" s="188"/>
      <c r="M102" s="275"/>
      <c r="R102" s="275"/>
      <c r="S102" s="188"/>
      <c r="X102" s="275"/>
      <c r="AC102" s="275"/>
      <c r="AD102" s="188"/>
      <c r="AI102" s="275"/>
      <c r="AN102" s="275"/>
      <c r="AO102" s="188"/>
      <c r="AP102" s="217"/>
    </row>
    <row r="103" spans="8:42" s="218" customFormat="1" ht="12.75" x14ac:dyDescent="0.2">
      <c r="H103" s="188"/>
      <c r="M103" s="275"/>
      <c r="R103" s="275"/>
      <c r="S103" s="188"/>
      <c r="X103" s="275"/>
      <c r="AC103" s="275"/>
      <c r="AD103" s="188"/>
      <c r="AI103" s="275"/>
      <c r="AN103" s="275"/>
      <c r="AO103" s="188"/>
      <c r="AP103" s="217"/>
    </row>
    <row r="104" spans="8:42" s="218" customFormat="1" ht="12.75" x14ac:dyDescent="0.2">
      <c r="H104" s="188"/>
      <c r="M104" s="275"/>
      <c r="R104" s="275"/>
      <c r="S104" s="188"/>
      <c r="X104" s="275"/>
      <c r="AC104" s="275"/>
      <c r="AD104" s="188"/>
      <c r="AI104" s="275"/>
      <c r="AN104" s="275"/>
      <c r="AO104" s="188"/>
      <c r="AP104" s="217"/>
    </row>
    <row r="105" spans="8:42" s="218" customFormat="1" ht="12.75" x14ac:dyDescent="0.2">
      <c r="H105" s="188"/>
      <c r="M105" s="275"/>
      <c r="R105" s="275"/>
      <c r="S105" s="188"/>
      <c r="X105" s="275"/>
      <c r="AC105" s="275"/>
      <c r="AD105" s="188"/>
      <c r="AI105" s="275"/>
      <c r="AN105" s="275"/>
      <c r="AO105" s="188"/>
      <c r="AP105" s="217"/>
    </row>
    <row r="106" spans="8:42" s="218" customFormat="1" ht="12.75" x14ac:dyDescent="0.2">
      <c r="H106" s="188"/>
      <c r="M106" s="275"/>
      <c r="R106" s="275"/>
      <c r="S106" s="188"/>
      <c r="X106" s="275"/>
      <c r="AC106" s="275"/>
      <c r="AD106" s="188"/>
      <c r="AI106" s="275"/>
      <c r="AN106" s="275"/>
      <c r="AO106" s="188"/>
      <c r="AP106" s="217"/>
    </row>
    <row r="107" spans="8:42" s="218" customFormat="1" ht="12.75" x14ac:dyDescent="0.2">
      <c r="H107" s="188"/>
      <c r="M107" s="275"/>
      <c r="R107" s="275"/>
      <c r="S107" s="188"/>
      <c r="X107" s="275"/>
      <c r="AC107" s="275"/>
      <c r="AD107" s="188"/>
      <c r="AI107" s="275"/>
      <c r="AN107" s="275"/>
      <c r="AO107" s="188"/>
      <c r="AP107" s="217"/>
    </row>
    <row r="108" spans="8:42" s="218" customFormat="1" ht="12.75" x14ac:dyDescent="0.2">
      <c r="H108" s="188"/>
      <c r="M108" s="275"/>
      <c r="R108" s="275"/>
      <c r="S108" s="188"/>
      <c r="X108" s="275"/>
      <c r="AC108" s="275"/>
      <c r="AD108" s="188"/>
      <c r="AI108" s="275"/>
      <c r="AN108" s="275"/>
      <c r="AO108" s="188"/>
      <c r="AP108" s="217"/>
    </row>
    <row r="109" spans="8:42" s="218" customFormat="1" ht="12.75" x14ac:dyDescent="0.2">
      <c r="H109" s="188"/>
      <c r="M109" s="275"/>
      <c r="R109" s="275"/>
      <c r="S109" s="188"/>
      <c r="X109" s="275"/>
      <c r="AC109" s="275"/>
      <c r="AD109" s="188"/>
      <c r="AI109" s="275"/>
      <c r="AN109" s="275"/>
      <c r="AO109" s="188"/>
      <c r="AP109" s="217"/>
    </row>
    <row r="110" spans="8:42" s="218" customFormat="1" ht="12.75" x14ac:dyDescent="0.2">
      <c r="H110" s="188"/>
      <c r="M110" s="275"/>
      <c r="R110" s="275"/>
      <c r="S110" s="188"/>
      <c r="X110" s="275"/>
      <c r="AC110" s="275"/>
      <c r="AD110" s="188"/>
      <c r="AI110" s="275"/>
      <c r="AN110" s="275"/>
      <c r="AO110" s="188"/>
      <c r="AP110" s="217"/>
    </row>
    <row r="111" spans="8:42" s="218" customFormat="1" ht="12.75" x14ac:dyDescent="0.2">
      <c r="H111" s="188"/>
      <c r="M111" s="275"/>
      <c r="R111" s="275"/>
      <c r="S111" s="188"/>
      <c r="X111" s="275"/>
      <c r="AC111" s="275"/>
      <c r="AD111" s="188"/>
      <c r="AI111" s="275"/>
      <c r="AN111" s="275"/>
      <c r="AO111" s="188"/>
      <c r="AP111" s="217"/>
    </row>
    <row r="112" spans="8:42" s="218" customFormat="1" ht="12.75" x14ac:dyDescent="0.2">
      <c r="H112" s="188"/>
      <c r="M112" s="275"/>
      <c r="R112" s="275"/>
      <c r="S112" s="188"/>
      <c r="X112" s="275"/>
      <c r="AC112" s="275"/>
      <c r="AD112" s="188"/>
      <c r="AI112" s="275"/>
      <c r="AN112" s="275"/>
      <c r="AO112" s="188"/>
      <c r="AP112" s="217"/>
    </row>
    <row r="113" spans="8:42" s="218" customFormat="1" ht="12.75" x14ac:dyDescent="0.2">
      <c r="H113" s="188"/>
      <c r="M113" s="275"/>
      <c r="R113" s="275"/>
      <c r="S113" s="188"/>
      <c r="X113" s="275"/>
      <c r="AC113" s="275"/>
      <c r="AD113" s="188"/>
      <c r="AI113" s="275"/>
      <c r="AN113" s="275"/>
      <c r="AO113" s="188"/>
      <c r="AP113" s="217"/>
    </row>
    <row r="114" spans="8:42" s="218" customFormat="1" ht="12.75" x14ac:dyDescent="0.2">
      <c r="H114" s="188"/>
      <c r="M114" s="275"/>
      <c r="R114" s="275"/>
      <c r="S114" s="188"/>
      <c r="X114" s="275"/>
      <c r="AC114" s="275"/>
      <c r="AD114" s="188"/>
      <c r="AI114" s="275"/>
      <c r="AN114" s="275"/>
      <c r="AO114" s="188"/>
      <c r="AP114" s="217"/>
    </row>
    <row r="115" spans="8:42" s="218" customFormat="1" ht="12.75" x14ac:dyDescent="0.2">
      <c r="H115" s="188"/>
      <c r="M115" s="275"/>
      <c r="R115" s="275"/>
      <c r="S115" s="188"/>
      <c r="X115" s="275"/>
      <c r="AC115" s="275"/>
      <c r="AD115" s="188"/>
      <c r="AI115" s="275"/>
      <c r="AN115" s="275"/>
      <c r="AO115" s="188"/>
      <c r="AP115" s="217"/>
    </row>
    <row r="116" spans="8:42" s="218" customFormat="1" ht="12.75" x14ac:dyDescent="0.2">
      <c r="H116" s="188"/>
      <c r="M116" s="275"/>
      <c r="R116" s="275"/>
      <c r="S116" s="188"/>
      <c r="X116" s="275"/>
      <c r="AC116" s="275"/>
      <c r="AD116" s="188"/>
      <c r="AI116" s="275"/>
      <c r="AN116" s="275"/>
      <c r="AO116" s="188"/>
      <c r="AP116" s="217"/>
    </row>
    <row r="117" spans="8:42" s="218" customFormat="1" ht="12.75" x14ac:dyDescent="0.2">
      <c r="H117" s="188"/>
      <c r="M117" s="275"/>
      <c r="R117" s="275"/>
      <c r="S117" s="188"/>
      <c r="X117" s="275"/>
      <c r="AC117" s="275"/>
      <c r="AD117" s="188"/>
      <c r="AI117" s="275"/>
      <c r="AN117" s="275"/>
      <c r="AO117" s="188"/>
      <c r="AP117" s="217"/>
    </row>
    <row r="118" spans="8:42" s="218" customFormat="1" ht="12.75" x14ac:dyDescent="0.2">
      <c r="H118" s="188"/>
      <c r="M118" s="275"/>
      <c r="R118" s="275"/>
      <c r="S118" s="188"/>
      <c r="X118" s="275"/>
      <c r="AC118" s="275"/>
      <c r="AD118" s="188"/>
      <c r="AI118" s="275"/>
      <c r="AN118" s="275"/>
      <c r="AO118" s="188"/>
      <c r="AP118" s="217"/>
    </row>
    <row r="119" spans="8:42" s="218" customFormat="1" ht="12.75" x14ac:dyDescent="0.2">
      <c r="H119" s="188"/>
      <c r="M119" s="275"/>
      <c r="R119" s="275"/>
      <c r="S119" s="188"/>
      <c r="X119" s="275"/>
      <c r="AC119" s="275"/>
      <c r="AD119" s="188"/>
      <c r="AI119" s="275"/>
      <c r="AN119" s="275"/>
      <c r="AO119" s="188"/>
      <c r="AP119" s="217"/>
    </row>
    <row r="120" spans="8:42" s="218" customFormat="1" ht="12.75" x14ac:dyDescent="0.2">
      <c r="H120" s="188"/>
      <c r="M120" s="275"/>
      <c r="R120" s="275"/>
      <c r="S120" s="188"/>
      <c r="X120" s="275"/>
      <c r="AC120" s="275"/>
      <c r="AD120" s="188"/>
      <c r="AI120" s="275"/>
      <c r="AN120" s="275"/>
      <c r="AO120" s="188"/>
      <c r="AP120" s="217"/>
    </row>
    <row r="121" spans="8:42" s="218" customFormat="1" ht="12.75" x14ac:dyDescent="0.2">
      <c r="H121" s="188"/>
      <c r="M121" s="275"/>
      <c r="R121" s="275"/>
      <c r="S121" s="188"/>
      <c r="X121" s="275"/>
      <c r="AC121" s="275"/>
      <c r="AD121" s="188"/>
      <c r="AI121" s="275"/>
      <c r="AN121" s="275"/>
      <c r="AO121" s="188"/>
      <c r="AP121" s="217"/>
    </row>
    <row r="122" spans="8:42" s="218" customFormat="1" ht="12.75" x14ac:dyDescent="0.2">
      <c r="H122" s="188"/>
      <c r="M122" s="275"/>
      <c r="R122" s="275"/>
      <c r="S122" s="188"/>
      <c r="X122" s="275"/>
      <c r="AC122" s="275"/>
      <c r="AD122" s="188"/>
      <c r="AI122" s="275"/>
      <c r="AN122" s="275"/>
      <c r="AO122" s="188"/>
      <c r="AP122" s="217"/>
    </row>
    <row r="123" spans="8:42" s="218" customFormat="1" ht="12.75" x14ac:dyDescent="0.2">
      <c r="H123" s="188"/>
      <c r="M123" s="275"/>
      <c r="R123" s="275"/>
      <c r="S123" s="188"/>
      <c r="X123" s="275"/>
      <c r="AC123" s="275"/>
      <c r="AD123" s="188"/>
      <c r="AI123" s="275"/>
      <c r="AN123" s="275"/>
      <c r="AO123" s="188"/>
      <c r="AP123" s="217"/>
    </row>
    <row r="124" spans="8:42" s="218" customFormat="1" ht="12.75" x14ac:dyDescent="0.2">
      <c r="H124" s="188"/>
      <c r="M124" s="275"/>
      <c r="R124" s="275"/>
      <c r="S124" s="188"/>
      <c r="X124" s="275"/>
      <c r="AC124" s="275"/>
      <c r="AD124" s="188"/>
      <c r="AI124" s="275"/>
      <c r="AN124" s="275"/>
      <c r="AO124" s="188"/>
      <c r="AP124" s="217"/>
    </row>
    <row r="125" spans="8:42" s="218" customFormat="1" ht="12.75" x14ac:dyDescent="0.2">
      <c r="H125" s="188"/>
      <c r="M125" s="275"/>
      <c r="R125" s="275"/>
      <c r="S125" s="188"/>
      <c r="X125" s="275"/>
      <c r="AC125" s="275"/>
      <c r="AD125" s="188"/>
      <c r="AI125" s="275"/>
      <c r="AN125" s="275"/>
      <c r="AO125" s="188"/>
      <c r="AP125" s="217"/>
    </row>
    <row r="126" spans="8:42" s="218" customFormat="1" ht="12.75" x14ac:dyDescent="0.2">
      <c r="H126" s="188"/>
      <c r="M126" s="275"/>
      <c r="R126" s="275"/>
      <c r="S126" s="188"/>
      <c r="X126" s="275"/>
      <c r="AC126" s="275"/>
      <c r="AD126" s="188"/>
      <c r="AI126" s="275"/>
      <c r="AN126" s="275"/>
      <c r="AO126" s="188"/>
      <c r="AP126" s="217"/>
    </row>
    <row r="127" spans="8:42" s="218" customFormat="1" ht="12.75" x14ac:dyDescent="0.2">
      <c r="H127" s="188"/>
      <c r="M127" s="275"/>
      <c r="R127" s="275"/>
      <c r="S127" s="188"/>
      <c r="X127" s="275"/>
      <c r="AC127" s="275"/>
      <c r="AD127" s="188"/>
      <c r="AI127" s="275"/>
      <c r="AN127" s="275"/>
      <c r="AO127" s="188"/>
      <c r="AP127" s="217"/>
    </row>
    <row r="128" spans="8:42" s="218" customFormat="1" ht="12.75" x14ac:dyDescent="0.2">
      <c r="H128" s="188"/>
      <c r="M128" s="275"/>
      <c r="R128" s="275"/>
      <c r="S128" s="188"/>
      <c r="X128" s="275"/>
      <c r="AC128" s="275"/>
      <c r="AD128" s="188"/>
      <c r="AI128" s="275"/>
      <c r="AN128" s="275"/>
      <c r="AO128" s="188"/>
      <c r="AP128" s="217"/>
    </row>
    <row r="129" spans="8:42" s="218" customFormat="1" ht="12.75" x14ac:dyDescent="0.2">
      <c r="H129" s="188"/>
      <c r="M129" s="275"/>
      <c r="R129" s="275"/>
      <c r="S129" s="188"/>
      <c r="X129" s="275"/>
      <c r="AC129" s="275"/>
      <c r="AD129" s="188"/>
      <c r="AI129" s="275"/>
      <c r="AN129" s="275"/>
      <c r="AO129" s="188"/>
      <c r="AP129" s="217"/>
    </row>
    <row r="130" spans="8:42" s="218" customFormat="1" ht="12.75" x14ac:dyDescent="0.2">
      <c r="H130" s="188"/>
      <c r="M130" s="275"/>
      <c r="R130" s="275"/>
      <c r="S130" s="188"/>
      <c r="X130" s="275"/>
      <c r="AC130" s="275"/>
      <c r="AD130" s="188"/>
      <c r="AI130" s="275"/>
      <c r="AN130" s="275"/>
      <c r="AO130" s="188"/>
      <c r="AP130" s="217"/>
    </row>
    <row r="131" spans="8:42" s="218" customFormat="1" ht="12.75" x14ac:dyDescent="0.2">
      <c r="H131" s="188"/>
      <c r="M131" s="275"/>
      <c r="R131" s="275"/>
      <c r="S131" s="188"/>
      <c r="X131" s="275"/>
      <c r="AC131" s="275"/>
      <c r="AD131" s="188"/>
      <c r="AI131" s="275"/>
      <c r="AN131" s="275"/>
      <c r="AO131" s="188"/>
      <c r="AP131" s="217"/>
    </row>
    <row r="132" spans="8:42" s="218" customFormat="1" ht="12.75" x14ac:dyDescent="0.2">
      <c r="H132" s="188"/>
      <c r="M132" s="275"/>
      <c r="R132" s="275"/>
      <c r="S132" s="188"/>
      <c r="X132" s="275"/>
      <c r="AC132" s="275"/>
      <c r="AD132" s="188"/>
      <c r="AI132" s="275"/>
      <c r="AN132" s="275"/>
      <c r="AO132" s="188"/>
      <c r="AP132" s="217"/>
    </row>
    <row r="133" spans="8:42" s="218" customFormat="1" ht="12.75" x14ac:dyDescent="0.2">
      <c r="H133" s="188"/>
      <c r="M133" s="275"/>
      <c r="R133" s="275"/>
      <c r="S133" s="188"/>
      <c r="X133" s="275"/>
      <c r="AC133" s="275"/>
      <c r="AD133" s="188"/>
      <c r="AI133" s="275"/>
      <c r="AN133" s="275"/>
      <c r="AO133" s="188"/>
      <c r="AP133" s="217"/>
    </row>
    <row r="134" spans="8:42" s="218" customFormat="1" ht="12.75" x14ac:dyDescent="0.2">
      <c r="H134" s="188"/>
      <c r="M134" s="275"/>
      <c r="R134" s="275"/>
      <c r="S134" s="188"/>
      <c r="X134" s="275"/>
      <c r="AC134" s="275"/>
      <c r="AD134" s="188"/>
      <c r="AI134" s="275"/>
      <c r="AN134" s="275"/>
      <c r="AO134" s="188"/>
      <c r="AP134" s="217"/>
    </row>
    <row r="135" spans="8:42" s="218" customFormat="1" ht="12.75" x14ac:dyDescent="0.2">
      <c r="H135" s="188"/>
      <c r="M135" s="275"/>
      <c r="R135" s="275"/>
      <c r="S135" s="188"/>
      <c r="X135" s="275"/>
      <c r="AC135" s="275"/>
      <c r="AD135" s="188"/>
      <c r="AI135" s="275"/>
      <c r="AN135" s="275"/>
      <c r="AO135" s="188"/>
      <c r="AP135" s="217"/>
    </row>
    <row r="136" spans="8:42" s="218" customFormat="1" ht="12.75" x14ac:dyDescent="0.2">
      <c r="H136" s="188"/>
      <c r="M136" s="275"/>
      <c r="R136" s="275"/>
      <c r="S136" s="188"/>
      <c r="X136" s="275"/>
      <c r="AC136" s="275"/>
      <c r="AD136" s="188"/>
      <c r="AI136" s="275"/>
      <c r="AN136" s="275"/>
      <c r="AO136" s="188"/>
      <c r="AP136" s="217"/>
    </row>
    <row r="137" spans="8:42" s="218" customFormat="1" ht="12.75" x14ac:dyDescent="0.2">
      <c r="H137" s="188"/>
      <c r="M137" s="275"/>
      <c r="R137" s="275"/>
      <c r="S137" s="188"/>
      <c r="X137" s="275"/>
      <c r="AC137" s="275"/>
      <c r="AD137" s="188"/>
      <c r="AI137" s="275"/>
      <c r="AN137" s="275"/>
      <c r="AO137" s="188"/>
      <c r="AP137" s="217"/>
    </row>
    <row r="138" spans="8:42" s="218" customFormat="1" ht="12.75" x14ac:dyDescent="0.2">
      <c r="H138" s="188"/>
      <c r="M138" s="275"/>
      <c r="R138" s="275"/>
      <c r="S138" s="188"/>
      <c r="X138" s="275"/>
      <c r="AC138" s="275"/>
      <c r="AD138" s="188"/>
      <c r="AI138" s="275"/>
      <c r="AN138" s="275"/>
      <c r="AO138" s="188"/>
      <c r="AP138" s="217"/>
    </row>
    <row r="139" spans="8:42" s="218" customFormat="1" ht="12.75" x14ac:dyDescent="0.2">
      <c r="H139" s="188"/>
      <c r="M139" s="275"/>
      <c r="R139" s="275"/>
      <c r="S139" s="188"/>
      <c r="X139" s="275"/>
      <c r="AC139" s="275"/>
      <c r="AD139" s="188"/>
      <c r="AI139" s="275"/>
      <c r="AN139" s="275"/>
      <c r="AO139" s="188"/>
      <c r="AP139" s="217"/>
    </row>
    <row r="140" spans="8:42" s="218" customFormat="1" ht="12.75" x14ac:dyDescent="0.2">
      <c r="H140" s="188"/>
      <c r="M140" s="275"/>
      <c r="R140" s="275"/>
      <c r="S140" s="188"/>
      <c r="X140" s="275"/>
      <c r="AC140" s="275"/>
      <c r="AD140" s="188"/>
      <c r="AI140" s="275"/>
      <c r="AN140" s="275"/>
      <c r="AO140" s="188"/>
      <c r="AP140" s="217"/>
    </row>
    <row r="141" spans="8:42" s="218" customFormat="1" ht="12.75" x14ac:dyDescent="0.2">
      <c r="H141" s="188"/>
      <c r="M141" s="275"/>
      <c r="R141" s="275"/>
      <c r="S141" s="188"/>
      <c r="X141" s="275"/>
      <c r="AC141" s="275"/>
      <c r="AD141" s="188"/>
      <c r="AI141" s="275"/>
      <c r="AN141" s="275"/>
      <c r="AO141" s="188"/>
      <c r="AP141" s="217"/>
    </row>
    <row r="142" spans="8:42" s="218" customFormat="1" ht="12.75" x14ac:dyDescent="0.2">
      <c r="H142" s="188"/>
      <c r="M142" s="275"/>
      <c r="R142" s="275"/>
      <c r="S142" s="188"/>
      <c r="X142" s="275"/>
      <c r="AC142" s="275"/>
      <c r="AD142" s="188"/>
      <c r="AI142" s="275"/>
      <c r="AN142" s="275"/>
      <c r="AO142" s="188"/>
      <c r="AP142" s="217"/>
    </row>
    <row r="143" spans="8:42" s="218" customFormat="1" ht="12.75" x14ac:dyDescent="0.2">
      <c r="H143" s="188"/>
      <c r="M143" s="275"/>
      <c r="R143" s="275"/>
      <c r="S143" s="188"/>
      <c r="X143" s="275"/>
      <c r="AC143" s="275"/>
      <c r="AD143" s="188"/>
      <c r="AI143" s="275"/>
      <c r="AN143" s="275"/>
      <c r="AO143" s="188"/>
      <c r="AP143" s="217"/>
    </row>
    <row r="144" spans="8:42" s="218" customFormat="1" ht="12.75" x14ac:dyDescent="0.2">
      <c r="H144" s="188"/>
      <c r="M144" s="275"/>
      <c r="R144" s="275"/>
      <c r="S144" s="188"/>
      <c r="X144" s="275"/>
      <c r="AC144" s="275"/>
      <c r="AD144" s="188"/>
      <c r="AI144" s="275"/>
      <c r="AN144" s="275"/>
      <c r="AO144" s="188"/>
      <c r="AP144" s="217"/>
    </row>
    <row r="145" spans="8:42" s="218" customFormat="1" ht="12.75" x14ac:dyDescent="0.2">
      <c r="H145" s="188"/>
      <c r="M145" s="275"/>
      <c r="R145" s="275"/>
      <c r="S145" s="188"/>
      <c r="X145" s="275"/>
      <c r="AC145" s="275"/>
      <c r="AD145" s="188"/>
      <c r="AI145" s="275"/>
      <c r="AN145" s="275"/>
      <c r="AO145" s="188"/>
      <c r="AP145" s="217"/>
    </row>
    <row r="146" spans="8:42" s="218" customFormat="1" ht="12.75" x14ac:dyDescent="0.2">
      <c r="H146" s="188"/>
      <c r="M146" s="275"/>
      <c r="R146" s="275"/>
      <c r="S146" s="188"/>
      <c r="X146" s="275"/>
      <c r="AC146" s="275"/>
      <c r="AD146" s="188"/>
      <c r="AI146" s="275"/>
      <c r="AN146" s="275"/>
      <c r="AO146" s="188"/>
      <c r="AP146" s="217"/>
    </row>
    <row r="147" spans="8:42" s="218" customFormat="1" ht="12.75" x14ac:dyDescent="0.2">
      <c r="H147" s="188"/>
      <c r="M147" s="275"/>
      <c r="R147" s="275"/>
      <c r="S147" s="188"/>
      <c r="X147" s="275"/>
      <c r="AC147" s="275"/>
      <c r="AD147" s="188"/>
      <c r="AI147" s="275"/>
      <c r="AN147" s="275"/>
      <c r="AO147" s="188"/>
      <c r="AP147" s="217"/>
    </row>
    <row r="148" spans="8:42" s="218" customFormat="1" ht="12.75" x14ac:dyDescent="0.2">
      <c r="H148" s="188"/>
      <c r="M148" s="275"/>
      <c r="R148" s="275"/>
      <c r="S148" s="188"/>
      <c r="X148" s="275"/>
      <c r="AC148" s="275"/>
      <c r="AD148" s="188"/>
      <c r="AI148" s="275"/>
      <c r="AN148" s="275"/>
      <c r="AO148" s="188"/>
      <c r="AP148" s="217"/>
    </row>
    <row r="149" spans="8:42" s="218" customFormat="1" ht="12.75" x14ac:dyDescent="0.2">
      <c r="H149" s="188"/>
      <c r="M149" s="275"/>
      <c r="R149" s="275"/>
      <c r="S149" s="188"/>
      <c r="X149" s="275"/>
      <c r="AC149" s="275"/>
      <c r="AD149" s="188"/>
      <c r="AI149" s="275"/>
      <c r="AN149" s="275"/>
      <c r="AO149" s="188"/>
      <c r="AP149" s="217"/>
    </row>
    <row r="150" spans="8:42" s="218" customFormat="1" ht="12.75" x14ac:dyDescent="0.2">
      <c r="H150" s="188"/>
      <c r="M150" s="275"/>
      <c r="R150" s="275"/>
      <c r="S150" s="188"/>
      <c r="X150" s="275"/>
      <c r="AC150" s="275"/>
      <c r="AD150" s="188"/>
      <c r="AI150" s="275"/>
      <c r="AN150" s="275"/>
      <c r="AO150" s="188"/>
      <c r="AP150" s="217"/>
    </row>
    <row r="151" spans="8:42" s="218" customFormat="1" ht="12.75" x14ac:dyDescent="0.2">
      <c r="H151" s="188"/>
      <c r="M151" s="275"/>
      <c r="R151" s="275"/>
      <c r="S151" s="188"/>
      <c r="X151" s="275"/>
      <c r="AC151" s="275"/>
      <c r="AD151" s="188"/>
      <c r="AI151" s="275"/>
      <c r="AN151" s="275"/>
      <c r="AO151" s="188"/>
      <c r="AP151" s="217"/>
    </row>
    <row r="152" spans="8:42" s="218" customFormat="1" ht="12.75" x14ac:dyDescent="0.2">
      <c r="H152" s="188"/>
      <c r="M152" s="275"/>
      <c r="R152" s="275"/>
      <c r="S152" s="188"/>
      <c r="X152" s="275"/>
      <c r="AC152" s="275"/>
      <c r="AD152" s="188"/>
      <c r="AI152" s="275"/>
      <c r="AN152" s="275"/>
      <c r="AO152" s="188"/>
      <c r="AP152" s="217"/>
    </row>
    <row r="153" spans="8:42" s="218" customFormat="1" ht="12.75" x14ac:dyDescent="0.2">
      <c r="H153" s="188"/>
      <c r="M153" s="275"/>
      <c r="R153" s="275"/>
      <c r="S153" s="188"/>
      <c r="X153" s="275"/>
      <c r="AC153" s="275"/>
      <c r="AD153" s="188"/>
      <c r="AI153" s="275"/>
      <c r="AN153" s="275"/>
      <c r="AO153" s="188"/>
      <c r="AP153" s="217"/>
    </row>
    <row r="154" spans="8:42" s="218" customFormat="1" ht="12.75" x14ac:dyDescent="0.2">
      <c r="H154" s="188"/>
      <c r="M154" s="275"/>
      <c r="R154" s="275"/>
      <c r="S154" s="188"/>
      <c r="X154" s="275"/>
      <c r="AC154" s="275"/>
      <c r="AD154" s="188"/>
      <c r="AI154" s="275"/>
      <c r="AN154" s="275"/>
      <c r="AO154" s="188"/>
      <c r="AP154" s="217"/>
    </row>
    <row r="155" spans="8:42" s="218" customFormat="1" ht="12.75" x14ac:dyDescent="0.2">
      <c r="H155" s="188"/>
      <c r="M155" s="275"/>
      <c r="R155" s="275"/>
      <c r="S155" s="188"/>
      <c r="X155" s="275"/>
      <c r="AC155" s="275"/>
      <c r="AD155" s="188"/>
      <c r="AI155" s="275"/>
      <c r="AN155" s="275"/>
      <c r="AO155" s="188"/>
      <c r="AP155" s="217"/>
    </row>
    <row r="156" spans="8:42" s="218" customFormat="1" ht="12.75" x14ac:dyDescent="0.2">
      <c r="H156" s="188"/>
      <c r="M156" s="275"/>
      <c r="R156" s="275"/>
      <c r="S156" s="188"/>
      <c r="X156" s="275"/>
      <c r="AC156" s="275"/>
      <c r="AD156" s="188"/>
      <c r="AI156" s="275"/>
      <c r="AN156" s="275"/>
      <c r="AO156" s="188"/>
      <c r="AP156" s="217"/>
    </row>
    <row r="157" spans="8:42" s="218" customFormat="1" ht="12.75" x14ac:dyDescent="0.2">
      <c r="H157" s="188"/>
      <c r="M157" s="275"/>
      <c r="R157" s="275"/>
      <c r="S157" s="188"/>
      <c r="X157" s="275"/>
      <c r="AC157" s="275"/>
      <c r="AD157" s="188"/>
      <c r="AI157" s="275"/>
      <c r="AN157" s="275"/>
      <c r="AO157" s="188"/>
      <c r="AP157" s="217"/>
    </row>
    <row r="158" spans="8:42" s="218" customFormat="1" ht="12.75" x14ac:dyDescent="0.2">
      <c r="H158" s="188"/>
      <c r="M158" s="275"/>
      <c r="R158" s="275"/>
      <c r="S158" s="188"/>
      <c r="X158" s="275"/>
      <c r="AC158" s="275"/>
      <c r="AD158" s="188"/>
      <c r="AI158" s="275"/>
      <c r="AN158" s="275"/>
      <c r="AO158" s="188"/>
      <c r="AP158" s="217"/>
    </row>
    <row r="159" spans="8:42" s="218" customFormat="1" ht="12.75" x14ac:dyDescent="0.2">
      <c r="H159" s="188"/>
      <c r="M159" s="275"/>
      <c r="R159" s="275"/>
      <c r="S159" s="188"/>
      <c r="X159" s="275"/>
      <c r="AC159" s="275"/>
      <c r="AD159" s="188"/>
      <c r="AI159" s="275"/>
      <c r="AN159" s="275"/>
      <c r="AO159" s="188"/>
      <c r="AP159" s="217"/>
    </row>
    <row r="160" spans="8:42" s="218" customFormat="1" ht="12.75" x14ac:dyDescent="0.2">
      <c r="H160" s="188"/>
      <c r="M160" s="275"/>
      <c r="R160" s="275"/>
      <c r="S160" s="188"/>
      <c r="X160" s="275"/>
      <c r="AC160" s="275"/>
      <c r="AD160" s="188"/>
      <c r="AI160" s="275"/>
      <c r="AN160" s="275"/>
      <c r="AO160" s="188"/>
      <c r="AP160" s="217"/>
    </row>
    <row r="161" spans="8:42" s="218" customFormat="1" ht="12.75" x14ac:dyDescent="0.2">
      <c r="H161" s="188"/>
      <c r="M161" s="275"/>
      <c r="R161" s="275"/>
      <c r="S161" s="188"/>
      <c r="X161" s="275"/>
      <c r="AC161" s="275"/>
      <c r="AD161" s="188"/>
      <c r="AI161" s="275"/>
      <c r="AN161" s="275"/>
      <c r="AO161" s="188"/>
      <c r="AP161" s="217"/>
    </row>
    <row r="162" spans="8:42" s="218" customFormat="1" ht="12.75" x14ac:dyDescent="0.2">
      <c r="H162" s="188"/>
      <c r="M162" s="275"/>
      <c r="R162" s="275"/>
      <c r="S162" s="188"/>
      <c r="X162" s="275"/>
      <c r="AC162" s="275"/>
      <c r="AD162" s="188"/>
      <c r="AI162" s="275"/>
      <c r="AN162" s="275"/>
      <c r="AO162" s="188"/>
      <c r="AP162" s="217"/>
    </row>
    <row r="163" spans="8:42" s="218" customFormat="1" ht="12.75" x14ac:dyDescent="0.2">
      <c r="H163" s="188"/>
      <c r="M163" s="275"/>
      <c r="R163" s="275"/>
      <c r="S163" s="188"/>
      <c r="X163" s="275"/>
      <c r="AC163" s="275"/>
      <c r="AD163" s="188"/>
      <c r="AI163" s="275"/>
      <c r="AN163" s="275"/>
      <c r="AO163" s="188"/>
      <c r="AP163" s="217"/>
    </row>
    <row r="164" spans="8:42" s="218" customFormat="1" ht="12.75" x14ac:dyDescent="0.2">
      <c r="H164" s="188"/>
      <c r="M164" s="275"/>
      <c r="R164" s="275"/>
      <c r="S164" s="188"/>
      <c r="X164" s="275"/>
      <c r="AC164" s="275"/>
      <c r="AD164" s="188"/>
      <c r="AI164" s="275"/>
      <c r="AN164" s="275"/>
      <c r="AO164" s="188"/>
      <c r="AP164" s="217"/>
    </row>
    <row r="165" spans="8:42" s="218" customFormat="1" ht="12.75" x14ac:dyDescent="0.2">
      <c r="H165" s="188"/>
      <c r="M165" s="275"/>
      <c r="R165" s="275"/>
      <c r="S165" s="188"/>
      <c r="X165" s="275"/>
      <c r="AC165" s="275"/>
      <c r="AD165" s="188"/>
      <c r="AI165" s="275"/>
      <c r="AN165" s="275"/>
      <c r="AO165" s="188"/>
      <c r="AP165" s="217"/>
    </row>
    <row r="166" spans="8:42" s="218" customFormat="1" ht="12.75" x14ac:dyDescent="0.2">
      <c r="H166" s="188"/>
      <c r="M166" s="275"/>
      <c r="R166" s="275"/>
      <c r="S166" s="188"/>
      <c r="X166" s="275"/>
      <c r="AC166" s="275"/>
      <c r="AD166" s="188"/>
      <c r="AI166" s="275"/>
      <c r="AN166" s="275"/>
      <c r="AO166" s="188"/>
      <c r="AP166" s="217"/>
    </row>
    <row r="167" spans="8:42" s="218" customFormat="1" ht="12.75" x14ac:dyDescent="0.2">
      <c r="H167" s="188"/>
      <c r="M167" s="275"/>
      <c r="R167" s="275"/>
      <c r="S167" s="188"/>
      <c r="X167" s="275"/>
      <c r="AC167" s="275"/>
      <c r="AD167" s="188"/>
      <c r="AI167" s="275"/>
      <c r="AN167" s="275"/>
      <c r="AO167" s="188"/>
      <c r="AP167" s="217"/>
    </row>
    <row r="168" spans="8:42" s="218" customFormat="1" ht="12.75" x14ac:dyDescent="0.2">
      <c r="H168" s="188"/>
      <c r="M168" s="275"/>
      <c r="R168" s="275"/>
      <c r="S168" s="188"/>
      <c r="X168" s="275"/>
      <c r="AC168" s="275"/>
      <c r="AD168" s="188"/>
      <c r="AI168" s="275"/>
      <c r="AN168" s="275"/>
      <c r="AO168" s="188"/>
      <c r="AP168" s="217"/>
    </row>
    <row r="169" spans="8:42" s="218" customFormat="1" ht="12.75" x14ac:dyDescent="0.2">
      <c r="H169" s="188"/>
      <c r="M169" s="275"/>
      <c r="R169" s="275"/>
      <c r="S169" s="188"/>
      <c r="X169" s="275"/>
      <c r="AC169" s="275"/>
      <c r="AD169" s="188"/>
      <c r="AI169" s="275"/>
      <c r="AN169" s="275"/>
      <c r="AO169" s="188"/>
      <c r="AP169" s="217"/>
    </row>
    <row r="170" spans="8:42" s="218" customFormat="1" ht="12.75" x14ac:dyDescent="0.2">
      <c r="H170" s="188"/>
      <c r="M170" s="275"/>
      <c r="R170" s="275"/>
      <c r="S170" s="188"/>
      <c r="X170" s="275"/>
      <c r="AC170" s="275"/>
      <c r="AD170" s="188"/>
      <c r="AI170" s="275"/>
      <c r="AN170" s="275"/>
      <c r="AO170" s="188"/>
      <c r="AP170" s="217"/>
    </row>
    <row r="171" spans="8:42" s="218" customFormat="1" ht="12.75" x14ac:dyDescent="0.2">
      <c r="H171" s="188"/>
      <c r="M171" s="275"/>
      <c r="R171" s="275"/>
      <c r="S171" s="188"/>
      <c r="X171" s="275"/>
      <c r="AC171" s="275"/>
      <c r="AD171" s="188"/>
      <c r="AI171" s="275"/>
      <c r="AN171" s="275"/>
      <c r="AO171" s="188"/>
      <c r="AP171" s="217"/>
    </row>
    <row r="172" spans="8:42" s="218" customFormat="1" ht="12.75" x14ac:dyDescent="0.2">
      <c r="H172" s="188"/>
      <c r="M172" s="275"/>
      <c r="R172" s="275"/>
      <c r="S172" s="188"/>
      <c r="X172" s="275"/>
      <c r="AC172" s="275"/>
      <c r="AD172" s="188"/>
      <c r="AI172" s="275"/>
      <c r="AN172" s="275"/>
      <c r="AO172" s="188"/>
      <c r="AP172" s="217"/>
    </row>
    <row r="173" spans="8:42" s="218" customFormat="1" ht="12.75" x14ac:dyDescent="0.2">
      <c r="H173" s="188"/>
      <c r="M173" s="275"/>
      <c r="R173" s="275"/>
      <c r="S173" s="188"/>
      <c r="X173" s="275"/>
      <c r="AC173" s="275"/>
      <c r="AD173" s="188"/>
      <c r="AI173" s="275"/>
      <c r="AN173" s="275"/>
      <c r="AO173" s="188"/>
      <c r="AP173" s="217"/>
    </row>
    <row r="174" spans="8:42" s="218" customFormat="1" ht="12.75" x14ac:dyDescent="0.2">
      <c r="H174" s="188"/>
      <c r="M174" s="275"/>
      <c r="R174" s="275"/>
      <c r="S174" s="188"/>
      <c r="X174" s="275"/>
      <c r="AC174" s="275"/>
      <c r="AD174" s="188"/>
      <c r="AI174" s="275"/>
      <c r="AN174" s="275"/>
      <c r="AO174" s="188"/>
      <c r="AP174" s="217"/>
    </row>
    <row r="175" spans="8:42" s="218" customFormat="1" ht="12.75" x14ac:dyDescent="0.2">
      <c r="H175" s="188"/>
      <c r="M175" s="275"/>
      <c r="R175" s="275"/>
      <c r="S175" s="188"/>
      <c r="X175" s="275"/>
      <c r="AC175" s="275"/>
      <c r="AD175" s="188"/>
      <c r="AI175" s="275"/>
      <c r="AN175" s="275"/>
      <c r="AO175" s="188"/>
      <c r="AP175" s="217"/>
    </row>
    <row r="176" spans="8:42" s="218" customFormat="1" ht="12.75" x14ac:dyDescent="0.2">
      <c r="H176" s="188"/>
      <c r="M176" s="275"/>
      <c r="R176" s="275"/>
      <c r="S176" s="188"/>
      <c r="X176" s="275"/>
      <c r="AC176" s="275"/>
      <c r="AD176" s="188"/>
      <c r="AI176" s="275"/>
      <c r="AN176" s="275"/>
      <c r="AO176" s="188"/>
      <c r="AP176" s="217"/>
    </row>
    <row r="177" spans="8:42" s="218" customFormat="1" ht="12.75" x14ac:dyDescent="0.2">
      <c r="H177" s="188"/>
      <c r="M177" s="275"/>
      <c r="R177" s="275"/>
      <c r="S177" s="188"/>
      <c r="X177" s="275"/>
      <c r="AC177" s="275"/>
      <c r="AD177" s="188"/>
      <c r="AI177" s="275"/>
      <c r="AN177" s="275"/>
      <c r="AO177" s="188"/>
      <c r="AP177" s="217"/>
    </row>
    <row r="178" spans="8:42" s="218" customFormat="1" ht="12.75" x14ac:dyDescent="0.2">
      <c r="H178" s="188"/>
      <c r="M178" s="275"/>
      <c r="R178" s="275"/>
      <c r="S178" s="188"/>
      <c r="X178" s="275"/>
      <c r="AC178" s="275"/>
      <c r="AD178" s="188"/>
      <c r="AI178" s="275"/>
      <c r="AN178" s="275"/>
      <c r="AO178" s="188"/>
      <c r="AP178" s="217"/>
    </row>
    <row r="179" spans="8:42" s="218" customFormat="1" ht="12.75" x14ac:dyDescent="0.2">
      <c r="H179" s="188"/>
      <c r="M179" s="275"/>
      <c r="R179" s="275"/>
      <c r="S179" s="188"/>
      <c r="X179" s="275"/>
      <c r="AC179" s="275"/>
      <c r="AD179" s="188"/>
      <c r="AI179" s="275"/>
      <c r="AN179" s="275"/>
      <c r="AO179" s="188"/>
      <c r="AP179" s="217"/>
    </row>
    <row r="180" spans="8:42" s="218" customFormat="1" ht="12.75" x14ac:dyDescent="0.2">
      <c r="H180" s="188"/>
      <c r="M180" s="275"/>
      <c r="R180" s="275"/>
      <c r="S180" s="188"/>
      <c r="X180" s="275"/>
      <c r="AC180" s="275"/>
      <c r="AD180" s="188"/>
      <c r="AI180" s="275"/>
      <c r="AN180" s="275"/>
      <c r="AO180" s="188"/>
      <c r="AP180" s="217"/>
    </row>
    <row r="181" spans="8:42" s="218" customFormat="1" ht="12.75" x14ac:dyDescent="0.2">
      <c r="H181" s="188"/>
      <c r="M181" s="275"/>
      <c r="R181" s="275"/>
      <c r="S181" s="188"/>
      <c r="X181" s="275"/>
      <c r="AC181" s="275"/>
      <c r="AD181" s="188"/>
      <c r="AI181" s="275"/>
      <c r="AN181" s="275"/>
      <c r="AO181" s="188"/>
      <c r="AP181" s="217"/>
    </row>
    <row r="182" spans="8:42" s="218" customFormat="1" ht="12.75" x14ac:dyDescent="0.2">
      <c r="H182" s="188"/>
      <c r="M182" s="275"/>
      <c r="R182" s="275"/>
      <c r="S182" s="188"/>
      <c r="X182" s="275"/>
      <c r="AC182" s="275"/>
      <c r="AD182" s="188"/>
      <c r="AI182" s="275"/>
      <c r="AN182" s="275"/>
      <c r="AO182" s="188"/>
      <c r="AP182" s="217"/>
    </row>
    <row r="183" spans="8:42" s="218" customFormat="1" ht="12.75" x14ac:dyDescent="0.2">
      <c r="H183" s="188"/>
      <c r="M183" s="275"/>
      <c r="R183" s="275"/>
      <c r="S183" s="188"/>
      <c r="X183" s="275"/>
      <c r="AC183" s="275"/>
      <c r="AD183" s="188"/>
      <c r="AI183" s="275"/>
      <c r="AN183" s="275"/>
      <c r="AO183" s="188"/>
      <c r="AP183" s="217"/>
    </row>
    <row r="184" spans="8:42" s="218" customFormat="1" ht="12.75" x14ac:dyDescent="0.2">
      <c r="H184" s="188"/>
      <c r="M184" s="275"/>
      <c r="R184" s="275"/>
      <c r="S184" s="188"/>
      <c r="X184" s="275"/>
      <c r="AC184" s="275"/>
      <c r="AD184" s="188"/>
      <c r="AI184" s="275"/>
      <c r="AN184" s="275"/>
      <c r="AO184" s="188"/>
      <c r="AP184" s="217"/>
    </row>
    <row r="185" spans="8:42" s="218" customFormat="1" ht="12.75" x14ac:dyDescent="0.2">
      <c r="H185" s="188"/>
      <c r="M185" s="275"/>
      <c r="R185" s="275"/>
      <c r="S185" s="188"/>
      <c r="X185" s="275"/>
      <c r="AC185" s="275"/>
      <c r="AD185" s="188"/>
      <c r="AI185" s="275"/>
      <c r="AN185" s="275"/>
      <c r="AO185" s="188"/>
      <c r="AP185" s="217"/>
    </row>
    <row r="186" spans="8:42" s="218" customFormat="1" ht="12.75" x14ac:dyDescent="0.2">
      <c r="H186" s="188"/>
      <c r="M186" s="275"/>
      <c r="R186" s="275"/>
      <c r="S186" s="188"/>
      <c r="X186" s="275"/>
      <c r="AC186" s="275"/>
      <c r="AD186" s="188"/>
      <c r="AI186" s="275"/>
      <c r="AN186" s="275"/>
      <c r="AO186" s="188"/>
      <c r="AP186" s="217"/>
    </row>
    <row r="187" spans="8:42" s="218" customFormat="1" ht="12.75" x14ac:dyDescent="0.2">
      <c r="H187" s="188"/>
      <c r="M187" s="275"/>
      <c r="R187" s="275"/>
      <c r="S187" s="188"/>
      <c r="X187" s="275"/>
      <c r="AC187" s="275"/>
      <c r="AD187" s="188"/>
      <c r="AI187" s="275"/>
      <c r="AN187" s="275"/>
      <c r="AO187" s="188"/>
      <c r="AP187" s="217"/>
    </row>
    <row r="188" spans="8:42" s="218" customFormat="1" ht="12.75" x14ac:dyDescent="0.2">
      <c r="H188" s="188"/>
      <c r="M188" s="275"/>
      <c r="R188" s="275"/>
      <c r="S188" s="188"/>
      <c r="X188" s="275"/>
      <c r="AC188" s="275"/>
      <c r="AD188" s="188"/>
      <c r="AI188" s="275"/>
      <c r="AN188" s="275"/>
      <c r="AO188" s="188"/>
      <c r="AP188" s="217"/>
    </row>
    <row r="189" spans="8:42" s="218" customFormat="1" ht="12.75" x14ac:dyDescent="0.2">
      <c r="H189" s="188"/>
      <c r="M189" s="275"/>
      <c r="R189" s="275"/>
      <c r="S189" s="188"/>
      <c r="X189" s="275"/>
      <c r="AC189" s="275"/>
      <c r="AD189" s="188"/>
      <c r="AI189" s="275"/>
      <c r="AN189" s="275"/>
      <c r="AO189" s="188"/>
      <c r="AP189" s="217"/>
    </row>
    <row r="190" spans="8:42" s="218" customFormat="1" ht="12.75" x14ac:dyDescent="0.2">
      <c r="H190" s="188"/>
      <c r="M190" s="275"/>
      <c r="R190" s="275"/>
      <c r="S190" s="188"/>
      <c r="X190" s="275"/>
      <c r="AC190" s="275"/>
      <c r="AD190" s="188"/>
      <c r="AI190" s="275"/>
      <c r="AN190" s="275"/>
      <c r="AO190" s="188"/>
      <c r="AP190" s="217"/>
    </row>
    <row r="191" spans="8:42" s="218" customFormat="1" ht="12.75" x14ac:dyDescent="0.2">
      <c r="H191" s="188"/>
      <c r="M191" s="275"/>
      <c r="R191" s="275"/>
      <c r="S191" s="188"/>
      <c r="X191" s="275"/>
      <c r="AC191" s="275"/>
      <c r="AD191" s="188"/>
      <c r="AI191" s="275"/>
      <c r="AN191" s="275"/>
      <c r="AO191" s="188"/>
      <c r="AP191" s="217"/>
    </row>
    <row r="192" spans="8:42" s="218" customFormat="1" ht="12.75" x14ac:dyDescent="0.2">
      <c r="H192" s="188"/>
      <c r="M192" s="275"/>
      <c r="R192" s="275"/>
      <c r="S192" s="188"/>
      <c r="X192" s="275"/>
      <c r="AC192" s="275"/>
      <c r="AD192" s="188"/>
      <c r="AI192" s="275"/>
      <c r="AN192" s="275"/>
      <c r="AO192" s="188"/>
      <c r="AP192" s="217"/>
    </row>
    <row r="193" spans="8:42" s="218" customFormat="1" ht="12.75" x14ac:dyDescent="0.2">
      <c r="H193" s="188"/>
      <c r="M193" s="275"/>
      <c r="R193" s="275"/>
      <c r="S193" s="188"/>
      <c r="X193" s="275"/>
      <c r="AC193" s="275"/>
      <c r="AD193" s="188"/>
      <c r="AI193" s="275"/>
      <c r="AN193" s="275"/>
      <c r="AO193" s="188"/>
      <c r="AP193" s="217"/>
    </row>
    <row r="194" spans="8:42" s="218" customFormat="1" ht="12.75" x14ac:dyDescent="0.2">
      <c r="H194" s="188"/>
      <c r="M194" s="275"/>
      <c r="R194" s="275"/>
      <c r="S194" s="188"/>
      <c r="X194" s="275"/>
      <c r="AC194" s="275"/>
      <c r="AD194" s="188"/>
      <c r="AI194" s="275"/>
      <c r="AN194" s="275"/>
      <c r="AO194" s="188"/>
      <c r="AP194" s="217"/>
    </row>
    <row r="195" spans="8:42" s="218" customFormat="1" ht="12.75" x14ac:dyDescent="0.2">
      <c r="H195" s="188"/>
      <c r="M195" s="275"/>
      <c r="R195" s="275"/>
      <c r="S195" s="188"/>
      <c r="X195" s="275"/>
      <c r="AC195" s="275"/>
      <c r="AD195" s="188"/>
      <c r="AI195" s="275"/>
      <c r="AN195" s="275"/>
      <c r="AO195" s="188"/>
      <c r="AP195" s="217"/>
    </row>
    <row r="196" spans="8:42" s="218" customFormat="1" ht="12.75" x14ac:dyDescent="0.2">
      <c r="H196" s="188"/>
      <c r="M196" s="275"/>
      <c r="R196" s="275"/>
      <c r="S196" s="188"/>
      <c r="X196" s="275"/>
      <c r="AC196" s="275"/>
      <c r="AD196" s="188"/>
      <c r="AI196" s="275"/>
      <c r="AN196" s="275"/>
      <c r="AO196" s="188"/>
      <c r="AP196" s="217"/>
    </row>
    <row r="197" spans="8:42" s="218" customFormat="1" ht="12.75" x14ac:dyDescent="0.2">
      <c r="H197" s="188"/>
      <c r="M197" s="275"/>
      <c r="R197" s="275"/>
      <c r="S197" s="188"/>
      <c r="X197" s="275"/>
      <c r="AC197" s="275"/>
      <c r="AD197" s="188"/>
      <c r="AI197" s="275"/>
      <c r="AN197" s="275"/>
      <c r="AO197" s="188"/>
      <c r="AP197" s="217"/>
    </row>
    <row r="198" spans="8:42" s="218" customFormat="1" ht="12.75" x14ac:dyDescent="0.2">
      <c r="H198" s="188"/>
      <c r="M198" s="275"/>
      <c r="R198" s="275"/>
      <c r="S198" s="188"/>
      <c r="X198" s="275"/>
      <c r="AC198" s="275"/>
      <c r="AD198" s="188"/>
      <c r="AI198" s="275"/>
      <c r="AN198" s="275"/>
      <c r="AO198" s="188"/>
      <c r="AP198" s="217"/>
    </row>
    <row r="199" spans="8:42" s="218" customFormat="1" ht="12.75" x14ac:dyDescent="0.2">
      <c r="H199" s="188"/>
      <c r="M199" s="275"/>
      <c r="R199" s="275"/>
      <c r="S199" s="188"/>
      <c r="X199" s="275"/>
      <c r="AC199" s="275"/>
      <c r="AD199" s="188"/>
      <c r="AI199" s="275"/>
      <c r="AN199" s="275"/>
      <c r="AO199" s="188"/>
      <c r="AP199" s="217"/>
    </row>
    <row r="200" spans="8:42" s="218" customFormat="1" ht="12.75" x14ac:dyDescent="0.2">
      <c r="H200" s="188"/>
      <c r="M200" s="275"/>
      <c r="R200" s="275"/>
      <c r="S200" s="188"/>
      <c r="X200" s="275"/>
      <c r="AC200" s="275"/>
      <c r="AD200" s="188"/>
      <c r="AI200" s="275"/>
      <c r="AN200" s="275"/>
      <c r="AO200" s="188"/>
      <c r="AP200" s="217"/>
    </row>
    <row r="201" spans="8:42" s="218" customFormat="1" ht="12.75" x14ac:dyDescent="0.2">
      <c r="H201" s="188"/>
      <c r="M201" s="275"/>
      <c r="R201" s="275"/>
      <c r="S201" s="188"/>
      <c r="X201" s="275"/>
      <c r="AC201" s="275"/>
      <c r="AD201" s="188"/>
      <c r="AI201" s="275"/>
      <c r="AN201" s="275"/>
      <c r="AO201" s="188"/>
      <c r="AP201" s="217"/>
    </row>
    <row r="202" spans="8:42" s="218" customFormat="1" ht="12.75" x14ac:dyDescent="0.2">
      <c r="H202" s="188"/>
      <c r="M202" s="275"/>
      <c r="R202" s="275"/>
      <c r="S202" s="188"/>
      <c r="X202" s="275"/>
      <c r="AC202" s="275"/>
      <c r="AD202" s="188"/>
      <c r="AI202" s="275"/>
      <c r="AN202" s="275"/>
      <c r="AO202" s="188"/>
      <c r="AP202" s="217"/>
    </row>
    <row r="203" spans="8:42" s="218" customFormat="1" ht="12.75" x14ac:dyDescent="0.2">
      <c r="H203" s="188"/>
      <c r="M203" s="275"/>
      <c r="R203" s="275"/>
      <c r="S203" s="188"/>
      <c r="X203" s="275"/>
      <c r="AC203" s="275"/>
      <c r="AD203" s="188"/>
      <c r="AI203" s="275"/>
      <c r="AN203" s="275"/>
      <c r="AO203" s="188"/>
      <c r="AP203" s="217"/>
    </row>
    <row r="204" spans="8:42" s="218" customFormat="1" ht="12.75" x14ac:dyDescent="0.2">
      <c r="H204" s="188"/>
      <c r="M204" s="275"/>
      <c r="R204" s="275"/>
      <c r="S204" s="188"/>
      <c r="X204" s="275"/>
      <c r="AC204" s="275"/>
      <c r="AD204" s="188"/>
      <c r="AI204" s="275"/>
      <c r="AN204" s="275"/>
      <c r="AO204" s="188"/>
      <c r="AP204" s="217"/>
    </row>
    <row r="205" spans="8:42" s="218" customFormat="1" ht="12.75" x14ac:dyDescent="0.2">
      <c r="H205" s="188"/>
      <c r="M205" s="275"/>
      <c r="R205" s="275"/>
      <c r="S205" s="188"/>
      <c r="X205" s="275"/>
      <c r="AC205" s="275"/>
      <c r="AD205" s="188"/>
      <c r="AI205" s="275"/>
      <c r="AN205" s="275"/>
      <c r="AO205" s="188"/>
      <c r="AP205" s="217"/>
    </row>
    <row r="206" spans="8:42" s="218" customFormat="1" ht="12.75" x14ac:dyDescent="0.2">
      <c r="H206" s="188"/>
      <c r="M206" s="275"/>
      <c r="R206" s="275"/>
      <c r="S206" s="188"/>
      <c r="X206" s="275"/>
      <c r="AC206" s="275"/>
      <c r="AD206" s="188"/>
      <c r="AI206" s="275"/>
      <c r="AN206" s="275"/>
      <c r="AO206" s="188"/>
      <c r="AP206" s="217"/>
    </row>
    <row r="207" spans="8:42" s="218" customFormat="1" ht="12.75" x14ac:dyDescent="0.2">
      <c r="H207" s="188"/>
      <c r="M207" s="275"/>
      <c r="R207" s="275"/>
      <c r="S207" s="188"/>
      <c r="X207" s="275"/>
      <c r="AC207" s="275"/>
      <c r="AD207" s="188"/>
      <c r="AI207" s="275"/>
      <c r="AN207" s="275"/>
      <c r="AO207" s="188"/>
      <c r="AP207" s="217"/>
    </row>
    <row r="208" spans="8:42" s="218" customFormat="1" ht="12.75" x14ac:dyDescent="0.2">
      <c r="H208" s="188"/>
      <c r="M208" s="275"/>
      <c r="R208" s="275"/>
      <c r="S208" s="188"/>
      <c r="X208" s="275"/>
      <c r="AC208" s="275"/>
      <c r="AD208" s="188"/>
      <c r="AI208" s="275"/>
      <c r="AN208" s="275"/>
      <c r="AO208" s="188"/>
      <c r="AP208" s="217"/>
    </row>
    <row r="209" spans="8:42" s="218" customFormat="1" ht="12.75" x14ac:dyDescent="0.2">
      <c r="H209" s="188"/>
      <c r="M209" s="275"/>
      <c r="R209" s="275"/>
      <c r="S209" s="188"/>
      <c r="X209" s="275"/>
      <c r="AC209" s="275"/>
      <c r="AD209" s="188"/>
      <c r="AI209" s="275"/>
      <c r="AN209" s="275"/>
      <c r="AO209" s="188"/>
      <c r="AP209" s="217"/>
    </row>
    <row r="210" spans="8:42" s="218" customFormat="1" ht="12.75" x14ac:dyDescent="0.2">
      <c r="H210" s="188"/>
      <c r="M210" s="275"/>
      <c r="R210" s="275"/>
      <c r="S210" s="188"/>
      <c r="X210" s="275"/>
      <c r="AC210" s="275"/>
      <c r="AD210" s="188"/>
      <c r="AI210" s="275"/>
      <c r="AN210" s="275"/>
      <c r="AO210" s="188"/>
      <c r="AP210" s="217"/>
    </row>
    <row r="211" spans="8:42" s="218" customFormat="1" ht="12.75" x14ac:dyDescent="0.2">
      <c r="H211" s="188"/>
      <c r="M211" s="275"/>
      <c r="R211" s="275"/>
      <c r="S211" s="188"/>
      <c r="X211" s="275"/>
      <c r="AC211" s="275"/>
      <c r="AD211" s="188"/>
      <c r="AI211" s="275"/>
      <c r="AN211" s="275"/>
      <c r="AO211" s="188"/>
      <c r="AP211" s="217"/>
    </row>
    <row r="212" spans="8:42" s="218" customFormat="1" ht="12.75" x14ac:dyDescent="0.2">
      <c r="H212" s="188"/>
      <c r="M212" s="275"/>
      <c r="R212" s="275"/>
      <c r="S212" s="188"/>
      <c r="X212" s="275"/>
      <c r="AC212" s="275"/>
      <c r="AD212" s="188"/>
      <c r="AI212" s="275"/>
      <c r="AN212" s="275"/>
      <c r="AO212" s="188"/>
      <c r="AP212" s="217"/>
    </row>
    <row r="213" spans="8:42" s="218" customFormat="1" ht="12.75" x14ac:dyDescent="0.2">
      <c r="H213" s="188"/>
      <c r="M213" s="275"/>
      <c r="R213" s="275"/>
      <c r="S213" s="188"/>
      <c r="X213" s="275"/>
      <c r="AC213" s="275"/>
      <c r="AD213" s="188"/>
      <c r="AI213" s="275"/>
      <c r="AN213" s="275"/>
      <c r="AO213" s="188"/>
      <c r="AP213" s="217"/>
    </row>
    <row r="214" spans="8:42" s="218" customFormat="1" ht="12.75" x14ac:dyDescent="0.2">
      <c r="H214" s="188"/>
      <c r="M214" s="275"/>
      <c r="R214" s="275"/>
      <c r="S214" s="188"/>
      <c r="X214" s="275"/>
      <c r="AC214" s="275"/>
      <c r="AD214" s="188"/>
      <c r="AI214" s="275"/>
      <c r="AN214" s="275"/>
      <c r="AO214" s="188"/>
      <c r="AP214" s="217"/>
    </row>
    <row r="215" spans="8:42" s="218" customFormat="1" ht="12.75" x14ac:dyDescent="0.2">
      <c r="H215" s="188"/>
      <c r="M215" s="275"/>
      <c r="R215" s="275"/>
      <c r="S215" s="188"/>
      <c r="X215" s="275"/>
      <c r="AC215" s="275"/>
      <c r="AD215" s="188"/>
      <c r="AI215" s="275"/>
      <c r="AN215" s="275"/>
      <c r="AO215" s="188"/>
      <c r="AP215" s="217"/>
    </row>
    <row r="216" spans="8:42" s="218" customFormat="1" ht="12.75" x14ac:dyDescent="0.2">
      <c r="H216" s="188"/>
      <c r="M216" s="275"/>
      <c r="R216" s="275"/>
      <c r="S216" s="188"/>
      <c r="X216" s="275"/>
      <c r="AC216" s="275"/>
      <c r="AD216" s="188"/>
      <c r="AI216" s="275"/>
      <c r="AN216" s="275"/>
      <c r="AO216" s="188"/>
      <c r="AP216" s="217"/>
    </row>
    <row r="217" spans="8:42" s="218" customFormat="1" ht="12.75" x14ac:dyDescent="0.2">
      <c r="H217" s="188"/>
      <c r="M217" s="275"/>
      <c r="R217" s="275"/>
      <c r="S217" s="188"/>
      <c r="X217" s="275"/>
      <c r="AC217" s="275"/>
      <c r="AD217" s="188"/>
      <c r="AI217" s="275"/>
      <c r="AN217" s="275"/>
      <c r="AO217" s="188"/>
      <c r="AP217" s="217"/>
    </row>
    <row r="218" spans="8:42" s="218" customFormat="1" ht="12.75" x14ac:dyDescent="0.2">
      <c r="H218" s="188"/>
      <c r="M218" s="275"/>
      <c r="R218" s="275"/>
      <c r="S218" s="188"/>
      <c r="X218" s="275"/>
      <c r="AC218" s="275"/>
      <c r="AD218" s="188"/>
      <c r="AI218" s="275"/>
      <c r="AN218" s="275"/>
      <c r="AO218" s="188"/>
      <c r="AP218" s="217"/>
    </row>
    <row r="219" spans="8:42" s="218" customFormat="1" ht="12.75" x14ac:dyDescent="0.2">
      <c r="H219" s="188"/>
      <c r="M219" s="275"/>
      <c r="R219" s="275"/>
      <c r="S219" s="188"/>
      <c r="X219" s="275"/>
      <c r="AC219" s="275"/>
      <c r="AD219" s="188"/>
      <c r="AI219" s="275"/>
      <c r="AN219" s="275"/>
      <c r="AO219" s="188"/>
      <c r="AP219" s="217"/>
    </row>
    <row r="220" spans="8:42" s="218" customFormat="1" ht="12.75" x14ac:dyDescent="0.2">
      <c r="H220" s="188"/>
      <c r="M220" s="275"/>
      <c r="R220" s="275"/>
      <c r="S220" s="188"/>
      <c r="X220" s="275"/>
      <c r="AC220" s="275"/>
      <c r="AD220" s="188"/>
      <c r="AI220" s="275"/>
      <c r="AN220" s="275"/>
      <c r="AO220" s="188"/>
      <c r="AP220" s="217"/>
    </row>
    <row r="221" spans="8:42" s="218" customFormat="1" ht="12.75" x14ac:dyDescent="0.2">
      <c r="H221" s="188"/>
      <c r="M221" s="275"/>
      <c r="R221" s="275"/>
      <c r="S221" s="188"/>
      <c r="X221" s="275"/>
      <c r="AC221" s="275"/>
      <c r="AD221" s="188"/>
      <c r="AI221" s="275"/>
      <c r="AN221" s="275"/>
      <c r="AO221" s="188"/>
      <c r="AP221" s="217"/>
    </row>
    <row r="222" spans="8:42" s="218" customFormat="1" ht="12.75" x14ac:dyDescent="0.2">
      <c r="H222" s="188"/>
      <c r="M222" s="275"/>
      <c r="R222" s="275"/>
      <c r="S222" s="188"/>
      <c r="X222" s="275"/>
      <c r="AC222" s="275"/>
      <c r="AD222" s="188"/>
      <c r="AI222" s="275"/>
      <c r="AN222" s="275"/>
      <c r="AO222" s="188"/>
      <c r="AP222" s="217"/>
    </row>
    <row r="223" spans="8:42" s="218" customFormat="1" ht="12.75" x14ac:dyDescent="0.2">
      <c r="H223" s="188"/>
      <c r="M223" s="275"/>
      <c r="R223" s="275"/>
      <c r="S223" s="188"/>
      <c r="X223" s="275"/>
      <c r="AC223" s="275"/>
      <c r="AD223" s="188"/>
      <c r="AI223" s="275"/>
      <c r="AN223" s="275"/>
      <c r="AO223" s="188"/>
      <c r="AP223" s="217"/>
    </row>
    <row r="224" spans="8:42" s="218" customFormat="1" ht="12.75" x14ac:dyDescent="0.2">
      <c r="H224" s="188"/>
      <c r="M224" s="275"/>
      <c r="R224" s="275"/>
      <c r="S224" s="188"/>
      <c r="X224" s="275"/>
      <c r="AC224" s="275"/>
      <c r="AD224" s="188"/>
      <c r="AI224" s="275"/>
      <c r="AN224" s="275"/>
      <c r="AO224" s="188"/>
      <c r="AP224" s="217"/>
    </row>
    <row r="225" spans="8:42" s="218" customFormat="1" ht="12.75" x14ac:dyDescent="0.2">
      <c r="H225" s="188"/>
      <c r="M225" s="275"/>
      <c r="R225" s="275"/>
      <c r="S225" s="188"/>
      <c r="X225" s="275"/>
      <c r="AC225" s="275"/>
      <c r="AD225" s="188"/>
      <c r="AI225" s="275"/>
      <c r="AN225" s="275"/>
      <c r="AO225" s="188"/>
      <c r="AP225" s="217"/>
    </row>
    <row r="226" spans="8:42" s="218" customFormat="1" ht="12.75" x14ac:dyDescent="0.2">
      <c r="H226" s="188"/>
      <c r="M226" s="275"/>
      <c r="R226" s="275"/>
      <c r="S226" s="188"/>
      <c r="X226" s="275"/>
      <c r="AC226" s="275"/>
      <c r="AD226" s="188"/>
      <c r="AI226" s="275"/>
      <c r="AN226" s="275"/>
      <c r="AO226" s="188"/>
      <c r="AP226" s="217"/>
    </row>
    <row r="227" spans="8:42" s="218" customFormat="1" ht="12.75" x14ac:dyDescent="0.2">
      <c r="H227" s="188"/>
      <c r="M227" s="275"/>
      <c r="R227" s="275"/>
      <c r="S227" s="188"/>
      <c r="X227" s="275"/>
      <c r="AC227" s="275"/>
      <c r="AD227" s="188"/>
      <c r="AI227" s="275"/>
      <c r="AN227" s="275"/>
      <c r="AO227" s="188"/>
      <c r="AP227" s="217"/>
    </row>
    <row r="228" spans="8:42" s="218" customFormat="1" ht="12.75" x14ac:dyDescent="0.2">
      <c r="H228" s="188"/>
      <c r="M228" s="275"/>
      <c r="R228" s="275"/>
      <c r="S228" s="188"/>
      <c r="X228" s="275"/>
      <c r="AC228" s="275"/>
      <c r="AD228" s="188"/>
      <c r="AI228" s="275"/>
      <c r="AN228" s="275"/>
      <c r="AO228" s="188"/>
      <c r="AP228" s="217"/>
    </row>
    <row r="229" spans="8:42" s="218" customFormat="1" ht="12.75" x14ac:dyDescent="0.2">
      <c r="H229" s="188"/>
      <c r="M229" s="275"/>
      <c r="R229" s="275"/>
      <c r="S229" s="188"/>
      <c r="X229" s="275"/>
      <c r="AC229" s="275"/>
      <c r="AD229" s="188"/>
      <c r="AI229" s="275"/>
      <c r="AN229" s="275"/>
      <c r="AO229" s="188"/>
      <c r="AP229" s="217"/>
    </row>
    <row r="230" spans="8:42" s="218" customFormat="1" ht="12.75" x14ac:dyDescent="0.2">
      <c r="H230" s="188"/>
      <c r="M230" s="275"/>
      <c r="R230" s="275"/>
      <c r="S230" s="188"/>
      <c r="X230" s="275"/>
      <c r="AC230" s="275"/>
      <c r="AD230" s="188"/>
      <c r="AI230" s="275"/>
      <c r="AN230" s="275"/>
      <c r="AO230" s="188"/>
      <c r="AP230" s="217"/>
    </row>
    <row r="231" spans="8:42" s="218" customFormat="1" ht="12.75" x14ac:dyDescent="0.2">
      <c r="H231" s="188"/>
      <c r="M231" s="275"/>
      <c r="R231" s="275"/>
      <c r="S231" s="188"/>
      <c r="X231" s="275"/>
      <c r="AC231" s="275"/>
      <c r="AD231" s="188"/>
      <c r="AI231" s="275"/>
      <c r="AN231" s="275"/>
      <c r="AO231" s="188"/>
      <c r="AP231" s="217"/>
    </row>
    <row r="232" spans="8:42" s="218" customFormat="1" ht="12.75" x14ac:dyDescent="0.2">
      <c r="H232" s="188"/>
      <c r="M232" s="275"/>
      <c r="R232" s="275"/>
      <c r="S232" s="188"/>
      <c r="X232" s="275"/>
      <c r="AC232" s="275"/>
      <c r="AD232" s="188"/>
      <c r="AI232" s="275"/>
      <c r="AN232" s="275"/>
      <c r="AO232" s="188"/>
      <c r="AP232" s="217"/>
    </row>
    <row r="233" spans="8:42" s="218" customFormat="1" ht="12.75" x14ac:dyDescent="0.2">
      <c r="H233" s="188"/>
      <c r="M233" s="275"/>
      <c r="R233" s="275"/>
      <c r="S233" s="188"/>
      <c r="X233" s="275"/>
      <c r="AC233" s="275"/>
      <c r="AD233" s="188"/>
      <c r="AI233" s="275"/>
      <c r="AN233" s="275"/>
      <c r="AO233" s="188"/>
      <c r="AP233" s="217"/>
    </row>
    <row r="234" spans="8:42" s="218" customFormat="1" ht="12.75" x14ac:dyDescent="0.2">
      <c r="H234" s="188"/>
      <c r="M234" s="275"/>
      <c r="R234" s="275"/>
      <c r="S234" s="188"/>
      <c r="X234" s="275"/>
      <c r="AC234" s="275"/>
      <c r="AD234" s="188"/>
      <c r="AI234" s="275"/>
      <c r="AN234" s="275"/>
      <c r="AO234" s="188"/>
      <c r="AP234" s="217"/>
    </row>
    <row r="235" spans="8:42" s="218" customFormat="1" ht="12.75" x14ac:dyDescent="0.2">
      <c r="H235" s="188"/>
      <c r="M235" s="275"/>
      <c r="R235" s="275"/>
      <c r="S235" s="188"/>
      <c r="X235" s="275"/>
      <c r="AC235" s="275"/>
      <c r="AD235" s="188"/>
      <c r="AI235" s="275"/>
      <c r="AN235" s="275"/>
      <c r="AO235" s="188"/>
      <c r="AP235" s="217"/>
    </row>
    <row r="236" spans="8:42" s="218" customFormat="1" ht="12.75" x14ac:dyDescent="0.2">
      <c r="H236" s="188"/>
      <c r="M236" s="275"/>
      <c r="R236" s="275"/>
      <c r="S236" s="188"/>
      <c r="X236" s="275"/>
      <c r="AC236" s="275"/>
      <c r="AD236" s="188"/>
      <c r="AI236" s="275"/>
      <c r="AN236" s="275"/>
      <c r="AO236" s="188"/>
      <c r="AP236" s="217"/>
    </row>
    <row r="237" spans="8:42" s="218" customFormat="1" ht="12.75" x14ac:dyDescent="0.2">
      <c r="H237" s="188"/>
      <c r="M237" s="275"/>
      <c r="R237" s="275"/>
      <c r="S237" s="188"/>
      <c r="X237" s="275"/>
      <c r="AC237" s="275"/>
      <c r="AD237" s="188"/>
      <c r="AI237" s="275"/>
      <c r="AN237" s="275"/>
      <c r="AO237" s="188"/>
      <c r="AP237" s="217"/>
    </row>
    <row r="238" spans="8:42" s="218" customFormat="1" ht="12.75" x14ac:dyDescent="0.2">
      <c r="H238" s="188"/>
      <c r="M238" s="275"/>
      <c r="R238" s="275"/>
      <c r="S238" s="188"/>
      <c r="X238" s="275"/>
      <c r="AC238" s="275"/>
      <c r="AD238" s="188"/>
      <c r="AI238" s="275"/>
      <c r="AN238" s="275"/>
      <c r="AO238" s="188"/>
      <c r="AP238" s="217"/>
    </row>
    <row r="239" spans="8:42" s="218" customFormat="1" ht="12.75" x14ac:dyDescent="0.2">
      <c r="H239" s="188"/>
      <c r="M239" s="275"/>
      <c r="R239" s="275"/>
      <c r="S239" s="188"/>
      <c r="X239" s="275"/>
      <c r="AC239" s="275"/>
      <c r="AD239" s="188"/>
      <c r="AI239" s="275"/>
      <c r="AN239" s="275"/>
      <c r="AO239" s="188"/>
      <c r="AP239" s="217"/>
    </row>
    <row r="240" spans="8:42" s="218" customFormat="1" ht="12.75" x14ac:dyDescent="0.2">
      <c r="H240" s="188"/>
      <c r="M240" s="275"/>
      <c r="R240" s="275"/>
      <c r="S240" s="188"/>
      <c r="X240" s="275"/>
      <c r="AC240" s="275"/>
      <c r="AD240" s="188"/>
      <c r="AI240" s="275"/>
      <c r="AN240" s="275"/>
      <c r="AO240" s="188"/>
      <c r="AP240" s="217"/>
    </row>
    <row r="241" spans="8:42" s="218" customFormat="1" ht="12.75" x14ac:dyDescent="0.2">
      <c r="H241" s="188"/>
      <c r="M241" s="275"/>
      <c r="R241" s="275"/>
      <c r="S241" s="188"/>
      <c r="X241" s="275"/>
      <c r="AC241" s="275"/>
      <c r="AD241" s="188"/>
      <c r="AI241" s="275"/>
      <c r="AN241" s="275"/>
      <c r="AO241" s="188"/>
      <c r="AP241" s="217"/>
    </row>
    <row r="242" spans="8:42" s="218" customFormat="1" ht="12.75" x14ac:dyDescent="0.2">
      <c r="H242" s="188"/>
      <c r="M242" s="275"/>
      <c r="R242" s="275"/>
      <c r="S242" s="188"/>
      <c r="X242" s="275"/>
      <c r="AC242" s="275"/>
      <c r="AD242" s="188"/>
      <c r="AI242" s="275"/>
      <c r="AN242" s="275"/>
      <c r="AO242" s="188"/>
      <c r="AP242" s="217"/>
    </row>
    <row r="243" spans="8:42" s="218" customFormat="1" ht="12.75" x14ac:dyDescent="0.2">
      <c r="H243" s="188"/>
      <c r="M243" s="275"/>
      <c r="R243" s="275"/>
      <c r="S243" s="188"/>
      <c r="X243" s="275"/>
      <c r="AC243" s="275"/>
      <c r="AD243" s="188"/>
      <c r="AI243" s="275"/>
      <c r="AN243" s="275"/>
      <c r="AO243" s="188"/>
      <c r="AP243" s="217"/>
    </row>
    <row r="244" spans="8:42" s="218" customFormat="1" ht="12.75" x14ac:dyDescent="0.2">
      <c r="H244" s="188"/>
      <c r="M244" s="275"/>
      <c r="R244" s="275"/>
      <c r="S244" s="188"/>
      <c r="X244" s="275"/>
      <c r="AC244" s="275"/>
      <c r="AD244" s="188"/>
      <c r="AI244" s="275"/>
      <c r="AN244" s="275"/>
      <c r="AO244" s="188"/>
      <c r="AP244" s="217"/>
    </row>
    <row r="245" spans="8:42" s="218" customFormat="1" ht="12.75" x14ac:dyDescent="0.2">
      <c r="H245" s="188"/>
      <c r="M245" s="275"/>
      <c r="R245" s="275"/>
      <c r="S245" s="188"/>
      <c r="X245" s="275"/>
      <c r="AC245" s="275"/>
      <c r="AD245" s="188"/>
      <c r="AI245" s="275"/>
      <c r="AN245" s="275"/>
      <c r="AO245" s="188"/>
      <c r="AP245" s="217"/>
    </row>
    <row r="246" spans="8:42" s="218" customFormat="1" ht="12.75" x14ac:dyDescent="0.2">
      <c r="H246" s="188"/>
      <c r="M246" s="275"/>
      <c r="R246" s="275"/>
      <c r="S246" s="188"/>
      <c r="X246" s="275"/>
      <c r="AC246" s="275"/>
      <c r="AD246" s="188"/>
      <c r="AI246" s="275"/>
      <c r="AN246" s="275"/>
      <c r="AO246" s="188"/>
      <c r="AP246" s="217"/>
    </row>
    <row r="247" spans="8:42" s="218" customFormat="1" ht="12.75" x14ac:dyDescent="0.2">
      <c r="H247" s="188"/>
      <c r="M247" s="275"/>
      <c r="R247" s="275"/>
      <c r="S247" s="188"/>
      <c r="X247" s="275"/>
      <c r="AC247" s="275"/>
      <c r="AD247" s="188"/>
      <c r="AI247" s="275"/>
      <c r="AN247" s="275"/>
      <c r="AO247" s="188"/>
      <c r="AP247" s="217"/>
    </row>
    <row r="248" spans="8:42" s="218" customFormat="1" ht="12.75" x14ac:dyDescent="0.2">
      <c r="H248" s="188"/>
      <c r="M248" s="275"/>
      <c r="R248" s="275"/>
      <c r="S248" s="188"/>
      <c r="X248" s="275"/>
      <c r="AC248" s="275"/>
      <c r="AD248" s="188"/>
      <c r="AI248" s="275"/>
      <c r="AN248" s="275"/>
      <c r="AO248" s="188"/>
      <c r="AP248" s="217"/>
    </row>
    <row r="249" spans="8:42" s="218" customFormat="1" ht="12.75" x14ac:dyDescent="0.2">
      <c r="H249" s="188"/>
      <c r="M249" s="275"/>
      <c r="R249" s="275"/>
      <c r="S249" s="188"/>
      <c r="X249" s="275"/>
      <c r="AC249" s="275"/>
      <c r="AD249" s="188"/>
      <c r="AI249" s="275"/>
      <c r="AN249" s="275"/>
      <c r="AO249" s="188"/>
      <c r="AP249" s="217"/>
    </row>
    <row r="250" spans="8:42" s="218" customFormat="1" ht="12.75" x14ac:dyDescent="0.2">
      <c r="H250" s="188"/>
      <c r="M250" s="275"/>
      <c r="R250" s="275"/>
      <c r="S250" s="188"/>
      <c r="X250" s="275"/>
      <c r="AC250" s="275"/>
      <c r="AD250" s="188"/>
      <c r="AI250" s="275"/>
      <c r="AN250" s="275"/>
      <c r="AO250" s="188"/>
      <c r="AP250" s="217"/>
    </row>
    <row r="251" spans="8:42" s="218" customFormat="1" ht="12.75" x14ac:dyDescent="0.2">
      <c r="H251" s="188"/>
      <c r="M251" s="275"/>
      <c r="R251" s="275"/>
      <c r="S251" s="188"/>
      <c r="X251" s="275"/>
      <c r="AC251" s="275"/>
      <c r="AD251" s="188"/>
      <c r="AI251" s="275"/>
      <c r="AN251" s="275"/>
      <c r="AO251" s="188"/>
      <c r="AP251" s="217"/>
    </row>
    <row r="252" spans="8:42" s="218" customFormat="1" ht="12.75" x14ac:dyDescent="0.2">
      <c r="H252" s="188"/>
      <c r="M252" s="275"/>
      <c r="R252" s="275"/>
      <c r="S252" s="188"/>
      <c r="X252" s="275"/>
      <c r="AC252" s="275"/>
      <c r="AD252" s="188"/>
      <c r="AI252" s="275"/>
      <c r="AN252" s="275"/>
      <c r="AO252" s="188"/>
      <c r="AP252" s="217"/>
    </row>
    <row r="253" spans="8:42" s="218" customFormat="1" ht="12.75" x14ac:dyDescent="0.2">
      <c r="H253" s="188"/>
      <c r="M253" s="275"/>
      <c r="R253" s="275"/>
      <c r="S253" s="188"/>
      <c r="X253" s="275"/>
      <c r="AC253" s="275"/>
      <c r="AD253" s="188"/>
      <c r="AI253" s="275"/>
      <c r="AN253" s="275"/>
      <c r="AO253" s="188"/>
      <c r="AP253" s="217"/>
    </row>
    <row r="254" spans="8:42" s="218" customFormat="1" ht="12.75" x14ac:dyDescent="0.2">
      <c r="H254" s="188"/>
      <c r="M254" s="275"/>
      <c r="R254" s="275"/>
      <c r="S254" s="188"/>
      <c r="X254" s="275"/>
      <c r="AC254" s="275"/>
      <c r="AD254" s="188"/>
      <c r="AI254" s="275"/>
      <c r="AN254" s="275"/>
      <c r="AO254" s="188"/>
      <c r="AP254" s="217"/>
    </row>
    <row r="255" spans="8:42" s="218" customFormat="1" ht="12.75" x14ac:dyDescent="0.2">
      <c r="H255" s="188"/>
      <c r="M255" s="275"/>
      <c r="R255" s="275"/>
      <c r="S255" s="188"/>
      <c r="X255" s="275"/>
      <c r="AC255" s="275"/>
      <c r="AD255" s="188"/>
      <c r="AI255" s="275"/>
      <c r="AN255" s="275"/>
      <c r="AO255" s="188"/>
      <c r="AP255" s="217"/>
    </row>
    <row r="256" spans="8:42" s="218" customFormat="1" ht="12.75" x14ac:dyDescent="0.2">
      <c r="H256" s="188"/>
      <c r="M256" s="275"/>
      <c r="R256" s="275"/>
      <c r="S256" s="188"/>
      <c r="X256" s="275"/>
      <c r="AC256" s="275"/>
      <c r="AD256" s="188"/>
      <c r="AI256" s="275"/>
      <c r="AN256" s="275"/>
      <c r="AO256" s="188"/>
      <c r="AP256" s="217"/>
    </row>
    <row r="257" spans="8:42" s="218" customFormat="1" ht="12.75" x14ac:dyDescent="0.2">
      <c r="H257" s="188"/>
      <c r="M257" s="275"/>
      <c r="R257" s="275"/>
      <c r="S257" s="188"/>
      <c r="X257" s="275"/>
      <c r="AC257" s="275"/>
      <c r="AD257" s="188"/>
      <c r="AI257" s="275"/>
      <c r="AN257" s="275"/>
      <c r="AO257" s="188"/>
      <c r="AP257" s="217"/>
    </row>
    <row r="258" spans="8:42" s="218" customFormat="1" ht="12.75" x14ac:dyDescent="0.2">
      <c r="H258" s="188"/>
      <c r="M258" s="275"/>
      <c r="R258" s="275"/>
      <c r="S258" s="188"/>
      <c r="X258" s="275"/>
      <c r="AC258" s="275"/>
      <c r="AD258" s="188"/>
      <c r="AI258" s="275"/>
      <c r="AN258" s="275"/>
      <c r="AO258" s="188"/>
      <c r="AP258" s="217"/>
    </row>
    <row r="259" spans="8:42" s="218" customFormat="1" ht="12.75" x14ac:dyDescent="0.2">
      <c r="H259" s="188"/>
      <c r="M259" s="275"/>
      <c r="R259" s="275"/>
      <c r="S259" s="188"/>
      <c r="X259" s="275"/>
      <c r="AC259" s="275"/>
      <c r="AD259" s="188"/>
      <c r="AI259" s="275"/>
      <c r="AN259" s="275"/>
      <c r="AO259" s="188"/>
      <c r="AP259" s="217"/>
    </row>
    <row r="260" spans="8:42" s="218" customFormat="1" ht="12.75" x14ac:dyDescent="0.2">
      <c r="H260" s="188"/>
      <c r="M260" s="275"/>
      <c r="R260" s="275"/>
      <c r="S260" s="188"/>
      <c r="X260" s="275"/>
      <c r="AC260" s="275"/>
      <c r="AD260" s="188"/>
      <c r="AI260" s="275"/>
      <c r="AN260" s="275"/>
      <c r="AO260" s="188"/>
      <c r="AP260" s="217"/>
    </row>
    <row r="261" spans="8:42" s="218" customFormat="1" ht="12.75" x14ac:dyDescent="0.2">
      <c r="H261" s="188"/>
      <c r="M261" s="275"/>
      <c r="R261" s="275"/>
      <c r="S261" s="188"/>
      <c r="X261" s="275"/>
      <c r="AC261" s="275"/>
      <c r="AD261" s="188"/>
      <c r="AI261" s="275"/>
      <c r="AN261" s="275"/>
      <c r="AO261" s="188"/>
      <c r="AP261" s="217"/>
    </row>
    <row r="262" spans="8:42" s="218" customFormat="1" ht="12.75" x14ac:dyDescent="0.2">
      <c r="H262" s="188"/>
      <c r="M262" s="275"/>
      <c r="R262" s="275"/>
      <c r="S262" s="188"/>
      <c r="X262" s="275"/>
      <c r="AC262" s="275"/>
      <c r="AD262" s="188"/>
      <c r="AI262" s="275"/>
      <c r="AN262" s="275"/>
      <c r="AO262" s="188"/>
      <c r="AP262" s="217"/>
    </row>
    <row r="263" spans="8:42" s="218" customFormat="1" ht="12.75" x14ac:dyDescent="0.2">
      <c r="H263" s="188"/>
      <c r="M263" s="275"/>
      <c r="R263" s="275"/>
      <c r="S263" s="188"/>
      <c r="X263" s="275"/>
      <c r="AC263" s="275"/>
      <c r="AD263" s="188"/>
      <c r="AI263" s="275"/>
      <c r="AN263" s="275"/>
      <c r="AO263" s="188"/>
      <c r="AP263" s="217"/>
    </row>
    <row r="264" spans="8:42" s="218" customFormat="1" ht="12.75" x14ac:dyDescent="0.2">
      <c r="H264" s="188"/>
      <c r="M264" s="275"/>
      <c r="R264" s="275"/>
      <c r="S264" s="188"/>
      <c r="X264" s="275"/>
      <c r="AC264" s="275"/>
      <c r="AD264" s="188"/>
      <c r="AI264" s="275"/>
      <c r="AN264" s="275"/>
      <c r="AO264" s="188"/>
      <c r="AP264" s="217"/>
    </row>
    <row r="265" spans="8:42" s="218" customFormat="1" ht="12.75" x14ac:dyDescent="0.2">
      <c r="H265" s="188"/>
      <c r="M265" s="275"/>
      <c r="R265" s="275"/>
      <c r="S265" s="188"/>
      <c r="X265" s="275"/>
      <c r="AC265" s="275"/>
      <c r="AD265" s="188"/>
      <c r="AI265" s="275"/>
      <c r="AN265" s="275"/>
      <c r="AO265" s="188"/>
      <c r="AP265" s="217"/>
    </row>
    <row r="266" spans="8:42" s="218" customFormat="1" ht="12.75" x14ac:dyDescent="0.2">
      <c r="H266" s="188"/>
      <c r="M266" s="275"/>
      <c r="R266" s="275"/>
      <c r="S266" s="188"/>
      <c r="X266" s="275"/>
      <c r="AC266" s="275"/>
      <c r="AD266" s="188"/>
      <c r="AI266" s="275"/>
      <c r="AN266" s="275"/>
      <c r="AO266" s="188"/>
      <c r="AP266" s="217"/>
    </row>
    <row r="267" spans="8:42" s="218" customFormat="1" ht="12.75" x14ac:dyDescent="0.2">
      <c r="H267" s="188"/>
      <c r="M267" s="275"/>
      <c r="R267" s="275"/>
      <c r="S267" s="188"/>
      <c r="X267" s="275"/>
      <c r="AC267" s="275"/>
      <c r="AD267" s="188"/>
      <c r="AI267" s="275"/>
      <c r="AN267" s="275"/>
      <c r="AO267" s="188"/>
      <c r="AP267" s="217"/>
    </row>
    <row r="268" spans="8:42" s="218" customFormat="1" ht="12.75" x14ac:dyDescent="0.2">
      <c r="H268" s="188"/>
      <c r="M268" s="275"/>
      <c r="R268" s="275"/>
      <c r="S268" s="188"/>
      <c r="X268" s="275"/>
      <c r="AC268" s="275"/>
      <c r="AD268" s="188"/>
      <c r="AI268" s="275"/>
      <c r="AN268" s="275"/>
      <c r="AO268" s="188"/>
      <c r="AP268" s="217"/>
    </row>
    <row r="269" spans="8:42" s="218" customFormat="1" ht="12.75" x14ac:dyDescent="0.2">
      <c r="H269" s="188"/>
      <c r="M269" s="275"/>
      <c r="R269" s="275"/>
      <c r="S269" s="188"/>
      <c r="X269" s="275"/>
      <c r="AC269" s="275"/>
      <c r="AD269" s="188"/>
      <c r="AI269" s="275"/>
      <c r="AN269" s="275"/>
      <c r="AO269" s="188"/>
      <c r="AP269" s="217"/>
    </row>
    <row r="270" spans="8:42" s="218" customFormat="1" ht="12.75" x14ac:dyDescent="0.2">
      <c r="H270" s="188"/>
      <c r="M270" s="275"/>
      <c r="R270" s="275"/>
      <c r="S270" s="188"/>
      <c r="X270" s="275"/>
      <c r="AC270" s="275"/>
      <c r="AD270" s="188"/>
      <c r="AI270" s="275"/>
      <c r="AN270" s="275"/>
      <c r="AO270" s="188"/>
      <c r="AP270" s="217"/>
    </row>
    <row r="271" spans="8:42" s="218" customFormat="1" ht="12.75" x14ac:dyDescent="0.2">
      <c r="H271" s="188"/>
      <c r="M271" s="275"/>
      <c r="R271" s="275"/>
      <c r="S271" s="188"/>
      <c r="X271" s="275"/>
      <c r="AC271" s="275"/>
      <c r="AD271" s="188"/>
      <c r="AI271" s="275"/>
      <c r="AN271" s="275"/>
      <c r="AO271" s="188"/>
      <c r="AP271" s="217"/>
    </row>
    <row r="272" spans="8:42" s="218" customFormat="1" ht="12.75" x14ac:dyDescent="0.2">
      <c r="H272" s="188"/>
      <c r="M272" s="275"/>
      <c r="R272" s="275"/>
      <c r="S272" s="188"/>
      <c r="X272" s="275"/>
      <c r="AC272" s="275"/>
      <c r="AD272" s="188"/>
      <c r="AI272" s="275"/>
      <c r="AN272" s="275"/>
      <c r="AO272" s="188"/>
      <c r="AP272" s="217"/>
    </row>
    <row r="273" spans="8:42" s="218" customFormat="1" ht="12.75" x14ac:dyDescent="0.2">
      <c r="H273" s="188"/>
      <c r="M273" s="275"/>
      <c r="R273" s="275"/>
      <c r="S273" s="188"/>
      <c r="X273" s="275"/>
      <c r="AC273" s="275"/>
      <c r="AD273" s="188"/>
      <c r="AI273" s="275"/>
      <c r="AN273" s="275"/>
      <c r="AO273" s="188"/>
      <c r="AP273" s="217"/>
    </row>
    <row r="274" spans="8:42" s="218" customFormat="1" ht="12.75" x14ac:dyDescent="0.2">
      <c r="H274" s="188"/>
      <c r="M274" s="275"/>
      <c r="R274" s="275"/>
      <c r="S274" s="188"/>
      <c r="X274" s="275"/>
      <c r="AC274" s="275"/>
      <c r="AD274" s="188"/>
      <c r="AI274" s="275"/>
      <c r="AN274" s="275"/>
      <c r="AO274" s="188"/>
      <c r="AP274" s="217"/>
    </row>
    <row r="275" spans="8:42" s="218" customFormat="1" ht="12.75" x14ac:dyDescent="0.2">
      <c r="H275" s="188"/>
      <c r="M275" s="275"/>
      <c r="R275" s="275"/>
      <c r="S275" s="188"/>
      <c r="X275" s="275"/>
      <c r="AC275" s="275"/>
      <c r="AD275" s="188"/>
      <c r="AI275" s="275"/>
      <c r="AN275" s="275"/>
      <c r="AO275" s="188"/>
      <c r="AP275" s="217"/>
    </row>
    <row r="276" spans="8:42" s="218" customFormat="1" ht="12.75" x14ac:dyDescent="0.2">
      <c r="H276" s="188"/>
      <c r="M276" s="275"/>
      <c r="R276" s="275"/>
      <c r="S276" s="188"/>
      <c r="X276" s="275"/>
      <c r="AC276" s="275"/>
      <c r="AD276" s="188"/>
      <c r="AI276" s="275"/>
      <c r="AN276" s="275"/>
      <c r="AO276" s="188"/>
      <c r="AP276" s="217"/>
    </row>
    <row r="277" spans="8:42" s="218" customFormat="1" ht="12.75" x14ac:dyDescent="0.2">
      <c r="H277" s="188"/>
      <c r="M277" s="275"/>
      <c r="R277" s="275"/>
      <c r="S277" s="188"/>
      <c r="X277" s="275"/>
      <c r="AC277" s="275"/>
      <c r="AD277" s="188"/>
      <c r="AI277" s="275"/>
      <c r="AN277" s="275"/>
      <c r="AO277" s="188"/>
      <c r="AP277" s="217"/>
    </row>
    <row r="278" spans="8:42" s="218" customFormat="1" ht="12.75" x14ac:dyDescent="0.2">
      <c r="H278" s="188"/>
      <c r="M278" s="275"/>
      <c r="R278" s="275"/>
      <c r="S278" s="188"/>
      <c r="X278" s="275"/>
      <c r="AC278" s="275"/>
      <c r="AD278" s="188"/>
      <c r="AI278" s="275"/>
      <c r="AN278" s="275"/>
      <c r="AO278" s="188"/>
      <c r="AP278" s="217"/>
    </row>
    <row r="279" spans="8:42" s="218" customFormat="1" ht="12.75" x14ac:dyDescent="0.2">
      <c r="H279" s="188"/>
      <c r="M279" s="275"/>
      <c r="R279" s="275"/>
      <c r="S279" s="188"/>
      <c r="X279" s="275"/>
      <c r="AC279" s="275"/>
      <c r="AD279" s="188"/>
      <c r="AI279" s="275"/>
      <c r="AN279" s="275"/>
      <c r="AO279" s="188"/>
      <c r="AP279" s="217"/>
    </row>
    <row r="280" spans="8:42" s="218" customFormat="1" ht="12.75" x14ac:dyDescent="0.2">
      <c r="H280" s="188"/>
      <c r="M280" s="275"/>
      <c r="R280" s="275"/>
      <c r="S280" s="188"/>
      <c r="X280" s="275"/>
      <c r="AC280" s="275"/>
      <c r="AD280" s="188"/>
      <c r="AI280" s="275"/>
      <c r="AN280" s="275"/>
      <c r="AO280" s="188"/>
      <c r="AP280" s="217"/>
    </row>
    <row r="281" spans="8:42" s="218" customFormat="1" ht="12.75" x14ac:dyDescent="0.2">
      <c r="H281" s="188"/>
      <c r="M281" s="275"/>
      <c r="R281" s="275"/>
      <c r="S281" s="188"/>
      <c r="X281" s="275"/>
      <c r="AC281" s="275"/>
      <c r="AD281" s="188"/>
      <c r="AI281" s="275"/>
      <c r="AN281" s="275"/>
      <c r="AO281" s="188"/>
      <c r="AP281" s="217"/>
    </row>
    <row r="282" spans="8:42" s="218" customFormat="1" ht="12.75" x14ac:dyDescent="0.2">
      <c r="H282" s="188"/>
      <c r="M282" s="275"/>
      <c r="R282" s="275"/>
      <c r="S282" s="188"/>
      <c r="X282" s="275"/>
      <c r="AC282" s="275"/>
      <c r="AD282" s="188"/>
      <c r="AI282" s="275"/>
      <c r="AN282" s="275"/>
      <c r="AO282" s="188"/>
      <c r="AP282" s="217"/>
    </row>
    <row r="283" spans="8:42" s="218" customFormat="1" ht="12.75" x14ac:dyDescent="0.2">
      <c r="H283" s="188"/>
      <c r="M283" s="275"/>
      <c r="R283" s="275"/>
      <c r="S283" s="188"/>
      <c r="X283" s="275"/>
      <c r="AC283" s="275"/>
      <c r="AD283" s="188"/>
      <c r="AI283" s="275"/>
      <c r="AN283" s="275"/>
      <c r="AO283" s="188"/>
      <c r="AP283" s="217"/>
    </row>
    <row r="284" spans="8:42" s="218" customFormat="1" ht="12.75" x14ac:dyDescent="0.2">
      <c r="H284" s="188"/>
      <c r="M284" s="275"/>
      <c r="R284" s="275"/>
      <c r="S284" s="188"/>
      <c r="X284" s="275"/>
      <c r="AC284" s="275"/>
      <c r="AD284" s="188"/>
      <c r="AI284" s="275"/>
      <c r="AN284" s="275"/>
      <c r="AO284" s="188"/>
      <c r="AP284" s="217"/>
    </row>
    <row r="285" spans="8:42" s="218" customFormat="1" ht="12.75" x14ac:dyDescent="0.2">
      <c r="H285" s="188"/>
      <c r="M285" s="275"/>
      <c r="R285" s="275"/>
      <c r="S285" s="188"/>
      <c r="X285" s="275"/>
      <c r="AC285" s="275"/>
      <c r="AD285" s="188"/>
      <c r="AI285" s="275"/>
      <c r="AN285" s="275"/>
      <c r="AO285" s="188"/>
      <c r="AP285" s="217"/>
    </row>
    <row r="286" spans="8:42" s="218" customFormat="1" ht="12.75" x14ac:dyDescent="0.2">
      <c r="H286" s="188"/>
      <c r="M286" s="275"/>
      <c r="R286" s="275"/>
      <c r="S286" s="188"/>
      <c r="X286" s="275"/>
      <c r="AC286" s="275"/>
      <c r="AD286" s="188"/>
      <c r="AI286" s="275"/>
      <c r="AN286" s="275"/>
      <c r="AO286" s="188"/>
      <c r="AP286" s="217"/>
    </row>
    <row r="287" spans="8:42" s="218" customFormat="1" ht="12.75" x14ac:dyDescent="0.2">
      <c r="H287" s="188"/>
      <c r="M287" s="275"/>
      <c r="R287" s="275"/>
      <c r="S287" s="188"/>
      <c r="X287" s="275"/>
      <c r="AC287" s="275"/>
      <c r="AD287" s="188"/>
      <c r="AI287" s="275"/>
      <c r="AN287" s="275"/>
      <c r="AO287" s="188"/>
      <c r="AP287" s="217"/>
    </row>
    <row r="288" spans="8:42" s="218" customFormat="1" ht="12.75" x14ac:dyDescent="0.2">
      <c r="H288" s="188"/>
      <c r="M288" s="275"/>
      <c r="R288" s="275"/>
      <c r="S288" s="188"/>
      <c r="X288" s="275"/>
      <c r="AC288" s="275"/>
      <c r="AD288" s="188"/>
      <c r="AI288" s="275"/>
      <c r="AN288" s="275"/>
      <c r="AO288" s="188"/>
      <c r="AP288" s="217"/>
    </row>
    <row r="289" spans="8:42" s="218" customFormat="1" ht="12.75" x14ac:dyDescent="0.2">
      <c r="H289" s="188"/>
      <c r="M289" s="275"/>
      <c r="R289" s="275"/>
      <c r="S289" s="188"/>
      <c r="X289" s="275"/>
      <c r="AC289" s="275"/>
      <c r="AD289" s="188"/>
      <c r="AI289" s="275"/>
      <c r="AN289" s="275"/>
      <c r="AO289" s="188"/>
      <c r="AP289" s="217"/>
    </row>
    <row r="290" spans="8:42" s="218" customFormat="1" ht="12.75" x14ac:dyDescent="0.2">
      <c r="H290" s="188"/>
      <c r="M290" s="275"/>
      <c r="R290" s="275"/>
      <c r="S290" s="188"/>
      <c r="X290" s="275"/>
      <c r="AC290" s="275"/>
      <c r="AD290" s="188"/>
      <c r="AI290" s="275"/>
      <c r="AN290" s="275"/>
      <c r="AO290" s="188"/>
      <c r="AP290" s="217"/>
    </row>
    <row r="291" spans="8:42" s="218" customFormat="1" ht="12.75" x14ac:dyDescent="0.2">
      <c r="H291" s="188"/>
      <c r="M291" s="275"/>
      <c r="R291" s="275"/>
      <c r="S291" s="188"/>
      <c r="X291" s="275"/>
      <c r="AC291" s="275"/>
      <c r="AD291" s="188"/>
      <c r="AI291" s="275"/>
      <c r="AN291" s="275"/>
      <c r="AO291" s="188"/>
      <c r="AP291" s="217"/>
    </row>
    <row r="292" spans="8:42" s="218" customFormat="1" ht="12.75" x14ac:dyDescent="0.2">
      <c r="H292" s="188"/>
      <c r="M292" s="275"/>
      <c r="R292" s="275"/>
      <c r="S292" s="188"/>
      <c r="X292" s="275"/>
      <c r="AC292" s="275"/>
      <c r="AD292" s="188"/>
      <c r="AI292" s="275"/>
      <c r="AN292" s="275"/>
      <c r="AO292" s="188"/>
      <c r="AP292" s="217"/>
    </row>
    <row r="293" spans="8:42" s="218" customFormat="1" ht="12.75" x14ac:dyDescent="0.2">
      <c r="H293" s="188"/>
      <c r="M293" s="275"/>
      <c r="R293" s="275"/>
      <c r="S293" s="188"/>
      <c r="X293" s="275"/>
      <c r="AC293" s="275"/>
      <c r="AD293" s="188"/>
      <c r="AI293" s="275"/>
      <c r="AN293" s="275"/>
      <c r="AO293" s="188"/>
      <c r="AP293" s="217"/>
    </row>
    <row r="294" spans="8:42" s="218" customFormat="1" ht="12.75" x14ac:dyDescent="0.2">
      <c r="H294" s="188"/>
      <c r="M294" s="275"/>
      <c r="R294" s="275"/>
      <c r="S294" s="188"/>
      <c r="X294" s="275"/>
      <c r="AC294" s="275"/>
      <c r="AD294" s="188"/>
      <c r="AI294" s="275"/>
      <c r="AN294" s="275"/>
      <c r="AO294" s="188"/>
      <c r="AP294" s="217"/>
    </row>
    <row r="295" spans="8:42" s="218" customFormat="1" ht="12.75" x14ac:dyDescent="0.2">
      <c r="H295" s="188"/>
      <c r="M295" s="275"/>
      <c r="R295" s="275"/>
      <c r="S295" s="188"/>
      <c r="X295" s="275"/>
      <c r="AC295" s="275"/>
      <c r="AD295" s="188"/>
      <c r="AI295" s="275"/>
      <c r="AN295" s="275"/>
      <c r="AO295" s="188"/>
      <c r="AP295" s="217"/>
    </row>
    <row r="296" spans="8:42" s="218" customFormat="1" ht="12.75" x14ac:dyDescent="0.2">
      <c r="H296" s="188"/>
      <c r="M296" s="275"/>
      <c r="R296" s="275"/>
      <c r="S296" s="188"/>
      <c r="X296" s="275"/>
      <c r="AC296" s="275"/>
      <c r="AD296" s="188"/>
      <c r="AI296" s="275"/>
      <c r="AN296" s="275"/>
      <c r="AO296" s="188"/>
      <c r="AP296" s="217"/>
    </row>
    <row r="297" spans="8:42" s="218" customFormat="1" ht="12.75" x14ac:dyDescent="0.2">
      <c r="H297" s="188"/>
      <c r="M297" s="275"/>
      <c r="R297" s="275"/>
      <c r="S297" s="188"/>
      <c r="X297" s="275"/>
      <c r="AC297" s="275"/>
      <c r="AD297" s="188"/>
      <c r="AI297" s="275"/>
      <c r="AN297" s="275"/>
      <c r="AO297" s="188"/>
      <c r="AP297" s="217"/>
    </row>
    <row r="298" spans="8:42" s="218" customFormat="1" ht="12.75" x14ac:dyDescent="0.2">
      <c r="H298" s="188"/>
      <c r="M298" s="275"/>
      <c r="R298" s="275"/>
      <c r="S298" s="188"/>
      <c r="X298" s="275"/>
      <c r="AC298" s="275"/>
      <c r="AD298" s="188"/>
      <c r="AI298" s="275"/>
      <c r="AN298" s="275"/>
      <c r="AO298" s="188"/>
      <c r="AP298" s="217"/>
    </row>
    <row r="299" spans="8:42" s="218" customFormat="1" ht="12.75" x14ac:dyDescent="0.2">
      <c r="H299" s="188"/>
      <c r="M299" s="275"/>
      <c r="R299" s="275"/>
      <c r="S299" s="188"/>
      <c r="X299" s="275"/>
      <c r="AC299" s="275"/>
      <c r="AD299" s="188"/>
      <c r="AI299" s="275"/>
      <c r="AN299" s="275"/>
      <c r="AO299" s="188"/>
      <c r="AP299" s="217"/>
    </row>
    <row r="300" spans="8:42" s="218" customFormat="1" ht="12.75" x14ac:dyDescent="0.2">
      <c r="H300" s="188"/>
      <c r="M300" s="275"/>
      <c r="R300" s="275"/>
      <c r="S300" s="188"/>
      <c r="X300" s="275"/>
      <c r="AC300" s="275"/>
      <c r="AD300" s="188"/>
      <c r="AI300" s="275"/>
      <c r="AN300" s="275"/>
      <c r="AO300" s="188"/>
      <c r="AP300" s="217"/>
    </row>
    <row r="301" spans="8:42" s="218" customFormat="1" ht="12.75" x14ac:dyDescent="0.2">
      <c r="H301" s="188"/>
      <c r="M301" s="275"/>
      <c r="R301" s="275"/>
      <c r="S301" s="188"/>
      <c r="X301" s="275"/>
      <c r="AC301" s="275"/>
      <c r="AD301" s="188"/>
      <c r="AI301" s="275"/>
      <c r="AN301" s="275"/>
      <c r="AO301" s="188"/>
      <c r="AP301" s="217"/>
    </row>
    <row r="302" spans="8:42" s="218" customFormat="1" ht="12.75" x14ac:dyDescent="0.2">
      <c r="H302" s="188"/>
      <c r="M302" s="275"/>
      <c r="R302" s="275"/>
      <c r="S302" s="188"/>
      <c r="X302" s="275"/>
      <c r="AC302" s="275"/>
      <c r="AD302" s="188"/>
      <c r="AI302" s="275"/>
      <c r="AN302" s="275"/>
      <c r="AO302" s="188"/>
      <c r="AP302" s="217"/>
    </row>
    <row r="303" spans="8:42" s="218" customFormat="1" ht="12.75" x14ac:dyDescent="0.2">
      <c r="H303" s="188"/>
      <c r="M303" s="275"/>
      <c r="R303" s="275"/>
      <c r="S303" s="188"/>
      <c r="X303" s="275"/>
      <c r="AC303" s="275"/>
      <c r="AD303" s="188"/>
      <c r="AI303" s="275"/>
      <c r="AN303" s="275"/>
      <c r="AO303" s="188"/>
      <c r="AP303" s="217"/>
    </row>
    <row r="304" spans="8:42" s="218" customFormat="1" ht="12.75" x14ac:dyDescent="0.2">
      <c r="H304" s="188"/>
      <c r="M304" s="275"/>
      <c r="R304" s="275"/>
      <c r="S304" s="188"/>
      <c r="X304" s="275"/>
      <c r="AC304" s="275"/>
      <c r="AD304" s="188"/>
      <c r="AI304" s="275"/>
      <c r="AN304" s="275"/>
      <c r="AO304" s="188"/>
      <c r="AP304" s="217"/>
    </row>
    <row r="305" spans="8:42" s="218" customFormat="1" ht="12.75" x14ac:dyDescent="0.2">
      <c r="H305" s="188"/>
      <c r="M305" s="275"/>
      <c r="R305" s="275"/>
      <c r="S305" s="188"/>
      <c r="X305" s="275"/>
      <c r="AC305" s="275"/>
      <c r="AD305" s="188"/>
      <c r="AI305" s="275"/>
      <c r="AN305" s="275"/>
      <c r="AO305" s="188"/>
      <c r="AP305" s="217"/>
    </row>
    <row r="306" spans="8:42" s="218" customFormat="1" ht="12.75" x14ac:dyDescent="0.2">
      <c r="H306" s="188"/>
      <c r="M306" s="275"/>
      <c r="R306" s="275"/>
      <c r="S306" s="188"/>
      <c r="X306" s="275"/>
      <c r="AC306" s="275"/>
      <c r="AD306" s="188"/>
      <c r="AI306" s="275"/>
      <c r="AN306" s="275"/>
      <c r="AO306" s="188"/>
      <c r="AP306" s="217"/>
    </row>
    <row r="307" spans="8:42" s="218" customFormat="1" ht="12.75" x14ac:dyDescent="0.2">
      <c r="H307" s="188"/>
      <c r="M307" s="275"/>
      <c r="R307" s="275"/>
      <c r="S307" s="188"/>
      <c r="X307" s="275"/>
      <c r="AC307" s="275"/>
      <c r="AD307" s="188"/>
      <c r="AI307" s="275"/>
      <c r="AN307" s="275"/>
      <c r="AO307" s="188"/>
      <c r="AP307" s="217"/>
    </row>
    <row r="308" spans="8:42" s="218" customFormat="1" ht="12.75" x14ac:dyDescent="0.2">
      <c r="H308" s="188"/>
      <c r="M308" s="275"/>
      <c r="R308" s="275"/>
      <c r="S308" s="188"/>
      <c r="X308" s="275"/>
      <c r="AC308" s="275"/>
      <c r="AD308" s="188"/>
      <c r="AI308" s="275"/>
      <c r="AN308" s="275"/>
      <c r="AO308" s="188"/>
      <c r="AP308" s="217"/>
    </row>
    <row r="309" spans="8:42" s="218" customFormat="1" ht="12.75" x14ac:dyDescent="0.2">
      <c r="H309" s="188"/>
      <c r="M309" s="275"/>
      <c r="R309" s="275"/>
      <c r="S309" s="188"/>
      <c r="X309" s="275"/>
      <c r="AC309" s="275"/>
      <c r="AD309" s="188"/>
      <c r="AI309" s="275"/>
      <c r="AN309" s="275"/>
      <c r="AO309" s="188"/>
      <c r="AP309" s="217"/>
    </row>
    <row r="310" spans="8:42" s="218" customFormat="1" ht="12.75" x14ac:dyDescent="0.2">
      <c r="H310" s="188"/>
      <c r="M310" s="275"/>
      <c r="R310" s="275"/>
      <c r="S310" s="188"/>
      <c r="X310" s="275"/>
      <c r="AC310" s="275"/>
      <c r="AD310" s="188"/>
      <c r="AI310" s="275"/>
      <c r="AN310" s="275"/>
      <c r="AO310" s="188"/>
      <c r="AP310" s="217"/>
    </row>
    <row r="311" spans="8:42" s="218" customFormat="1" ht="12.75" x14ac:dyDescent="0.2">
      <c r="H311" s="188"/>
      <c r="M311" s="275"/>
      <c r="R311" s="275"/>
      <c r="S311" s="188"/>
      <c r="X311" s="275"/>
      <c r="AC311" s="275"/>
      <c r="AD311" s="188"/>
      <c r="AI311" s="275"/>
      <c r="AN311" s="275"/>
      <c r="AO311" s="188"/>
      <c r="AP311" s="217"/>
    </row>
    <row r="312" spans="8:42" s="218" customFormat="1" ht="12.75" x14ac:dyDescent="0.2">
      <c r="H312" s="188"/>
      <c r="M312" s="275"/>
      <c r="R312" s="275"/>
      <c r="S312" s="188"/>
      <c r="X312" s="275"/>
      <c r="AC312" s="275"/>
      <c r="AD312" s="188"/>
      <c r="AI312" s="275"/>
      <c r="AN312" s="275"/>
      <c r="AO312" s="188"/>
      <c r="AP312" s="217"/>
    </row>
    <row r="313" spans="8:42" s="218" customFormat="1" ht="12.75" x14ac:dyDescent="0.2">
      <c r="H313" s="188"/>
      <c r="M313" s="275"/>
      <c r="R313" s="275"/>
      <c r="S313" s="188"/>
      <c r="X313" s="275"/>
      <c r="AC313" s="275"/>
      <c r="AD313" s="188"/>
      <c r="AI313" s="275"/>
      <c r="AN313" s="275"/>
      <c r="AO313" s="188"/>
      <c r="AP313" s="217"/>
    </row>
    <row r="314" spans="8:42" s="218" customFormat="1" ht="12.75" x14ac:dyDescent="0.2">
      <c r="H314" s="188"/>
      <c r="M314" s="275"/>
      <c r="R314" s="275"/>
      <c r="S314" s="188"/>
      <c r="X314" s="275"/>
      <c r="AC314" s="275"/>
      <c r="AD314" s="188"/>
      <c r="AI314" s="275"/>
      <c r="AN314" s="275"/>
      <c r="AO314" s="188"/>
      <c r="AP314" s="217"/>
    </row>
    <row r="315" spans="8:42" s="218" customFormat="1" ht="12.75" x14ac:dyDescent="0.2">
      <c r="H315" s="188"/>
      <c r="M315" s="275"/>
      <c r="R315" s="275"/>
      <c r="S315" s="188"/>
      <c r="X315" s="275"/>
      <c r="AC315" s="275"/>
      <c r="AD315" s="188"/>
      <c r="AI315" s="275"/>
      <c r="AN315" s="275"/>
      <c r="AO315" s="188"/>
      <c r="AP315" s="217"/>
    </row>
    <row r="316" spans="8:42" s="218" customFormat="1" ht="12.75" x14ac:dyDescent="0.2">
      <c r="H316" s="188"/>
      <c r="M316" s="275"/>
      <c r="R316" s="275"/>
      <c r="S316" s="188"/>
      <c r="X316" s="275"/>
      <c r="AC316" s="275"/>
      <c r="AD316" s="188"/>
      <c r="AI316" s="275"/>
      <c r="AN316" s="275"/>
      <c r="AO316" s="188"/>
      <c r="AP316" s="217"/>
    </row>
    <row r="317" spans="8:42" s="218" customFormat="1" ht="12.75" x14ac:dyDescent="0.2">
      <c r="H317" s="188"/>
      <c r="M317" s="275"/>
      <c r="R317" s="275"/>
      <c r="S317" s="188"/>
      <c r="X317" s="275"/>
      <c r="AC317" s="275"/>
      <c r="AD317" s="188"/>
      <c r="AI317" s="275"/>
      <c r="AN317" s="275"/>
      <c r="AO317" s="188"/>
      <c r="AP317" s="217"/>
    </row>
    <row r="318" spans="8:42" s="218" customFormat="1" ht="12.75" x14ac:dyDescent="0.2">
      <c r="H318" s="188"/>
      <c r="M318" s="275"/>
      <c r="R318" s="275"/>
      <c r="S318" s="188"/>
      <c r="X318" s="275"/>
      <c r="AC318" s="275"/>
      <c r="AD318" s="188"/>
      <c r="AI318" s="275"/>
      <c r="AN318" s="275"/>
      <c r="AO318" s="188"/>
      <c r="AP318" s="217"/>
    </row>
    <row r="319" spans="8:42" s="218" customFormat="1" ht="12.75" x14ac:dyDescent="0.2">
      <c r="H319" s="188"/>
      <c r="M319" s="275"/>
      <c r="R319" s="275"/>
      <c r="S319" s="188"/>
      <c r="X319" s="275"/>
      <c r="AC319" s="275"/>
      <c r="AD319" s="188"/>
      <c r="AI319" s="275"/>
      <c r="AN319" s="275"/>
      <c r="AO319" s="188"/>
      <c r="AP319" s="217"/>
    </row>
    <row r="320" spans="8:42" s="218" customFormat="1" ht="12.75" x14ac:dyDescent="0.2">
      <c r="H320" s="188"/>
      <c r="M320" s="275"/>
      <c r="R320" s="275"/>
      <c r="S320" s="188"/>
      <c r="X320" s="275"/>
      <c r="AC320" s="275"/>
      <c r="AD320" s="188"/>
      <c r="AI320" s="275"/>
      <c r="AN320" s="275"/>
      <c r="AO320" s="188"/>
      <c r="AP320" s="217"/>
    </row>
    <row r="321" spans="8:42" s="218" customFormat="1" ht="12.75" x14ac:dyDescent="0.2">
      <c r="H321" s="188"/>
      <c r="M321" s="275"/>
      <c r="R321" s="275"/>
      <c r="S321" s="188"/>
      <c r="X321" s="275"/>
      <c r="AC321" s="275"/>
      <c r="AD321" s="188"/>
      <c r="AI321" s="275"/>
      <c r="AN321" s="275"/>
      <c r="AO321" s="188"/>
      <c r="AP321" s="217"/>
    </row>
    <row r="322" spans="8:42" s="218" customFormat="1" ht="12.75" x14ac:dyDescent="0.2">
      <c r="H322" s="188"/>
      <c r="M322" s="275"/>
      <c r="R322" s="275"/>
      <c r="S322" s="188"/>
      <c r="X322" s="275"/>
      <c r="AC322" s="275"/>
      <c r="AD322" s="188"/>
      <c r="AI322" s="275"/>
      <c r="AN322" s="275"/>
      <c r="AO322" s="188"/>
      <c r="AP322" s="217"/>
    </row>
    <row r="323" spans="8:42" s="218" customFormat="1" ht="12.75" x14ac:dyDescent="0.2">
      <c r="H323" s="188"/>
      <c r="M323" s="275"/>
      <c r="R323" s="275"/>
      <c r="S323" s="188"/>
      <c r="X323" s="275"/>
      <c r="AC323" s="275"/>
      <c r="AD323" s="188"/>
      <c r="AI323" s="275"/>
      <c r="AN323" s="275"/>
      <c r="AO323" s="188"/>
      <c r="AP323" s="217"/>
    </row>
    <row r="324" spans="8:42" s="218" customFormat="1" ht="12.75" x14ac:dyDescent="0.2">
      <c r="H324" s="188"/>
      <c r="M324" s="275"/>
      <c r="R324" s="275"/>
      <c r="S324" s="188"/>
      <c r="X324" s="275"/>
      <c r="AC324" s="275"/>
      <c r="AD324" s="188"/>
      <c r="AI324" s="275"/>
      <c r="AN324" s="275"/>
      <c r="AO324" s="188"/>
      <c r="AP324" s="217"/>
    </row>
    <row r="325" spans="8:42" s="218" customFormat="1" ht="12.75" x14ac:dyDescent="0.2">
      <c r="H325" s="188"/>
      <c r="M325" s="275"/>
      <c r="R325" s="275"/>
      <c r="S325" s="188"/>
      <c r="X325" s="275"/>
      <c r="AC325" s="275"/>
      <c r="AD325" s="188"/>
      <c r="AI325" s="275"/>
      <c r="AN325" s="275"/>
      <c r="AO325" s="188"/>
      <c r="AP325" s="217"/>
    </row>
    <row r="326" spans="8:42" s="218" customFormat="1" ht="12.75" x14ac:dyDescent="0.2">
      <c r="H326" s="188"/>
      <c r="M326" s="275"/>
      <c r="R326" s="275"/>
      <c r="S326" s="188"/>
      <c r="X326" s="275"/>
      <c r="AC326" s="275"/>
      <c r="AD326" s="188"/>
      <c r="AI326" s="275"/>
      <c r="AN326" s="275"/>
      <c r="AO326" s="188"/>
      <c r="AP326" s="217"/>
    </row>
    <row r="327" spans="8:42" s="218" customFormat="1" ht="12.75" x14ac:dyDescent="0.2">
      <c r="H327" s="188"/>
      <c r="M327" s="275"/>
      <c r="R327" s="275"/>
      <c r="S327" s="188"/>
      <c r="X327" s="275"/>
      <c r="AC327" s="275"/>
      <c r="AD327" s="188"/>
      <c r="AI327" s="275"/>
      <c r="AN327" s="275"/>
      <c r="AO327" s="188"/>
      <c r="AP327" s="217"/>
    </row>
    <row r="328" spans="8:42" s="218" customFormat="1" ht="12.75" x14ac:dyDescent="0.2">
      <c r="H328" s="188"/>
      <c r="M328" s="275"/>
      <c r="R328" s="275"/>
      <c r="S328" s="188"/>
      <c r="X328" s="275"/>
      <c r="AC328" s="275"/>
      <c r="AD328" s="188"/>
      <c r="AI328" s="275"/>
      <c r="AN328" s="275"/>
      <c r="AO328" s="188"/>
      <c r="AP328" s="217"/>
    </row>
    <row r="329" spans="8:42" s="218" customFormat="1" ht="12.75" x14ac:dyDescent="0.2">
      <c r="H329" s="188"/>
      <c r="M329" s="275"/>
      <c r="R329" s="275"/>
      <c r="S329" s="188"/>
      <c r="X329" s="275"/>
      <c r="AC329" s="275"/>
      <c r="AD329" s="188"/>
      <c r="AI329" s="275"/>
      <c r="AN329" s="275"/>
      <c r="AO329" s="188"/>
      <c r="AP329" s="217"/>
    </row>
    <row r="330" spans="8:42" s="218" customFormat="1" ht="12.75" x14ac:dyDescent="0.2">
      <c r="H330" s="188"/>
      <c r="M330" s="275"/>
      <c r="R330" s="275"/>
      <c r="S330" s="188"/>
      <c r="X330" s="275"/>
      <c r="AC330" s="275"/>
      <c r="AD330" s="188"/>
      <c r="AI330" s="275"/>
      <c r="AN330" s="275"/>
      <c r="AO330" s="188"/>
      <c r="AP330" s="217"/>
    </row>
    <row r="331" spans="8:42" s="218" customFormat="1" ht="12.75" x14ac:dyDescent="0.2">
      <c r="H331" s="188"/>
      <c r="M331" s="275"/>
      <c r="R331" s="275"/>
      <c r="S331" s="188"/>
      <c r="X331" s="275"/>
      <c r="AC331" s="275"/>
      <c r="AD331" s="188"/>
      <c r="AI331" s="275"/>
      <c r="AN331" s="275"/>
      <c r="AO331" s="188"/>
      <c r="AP331" s="217"/>
    </row>
    <row r="332" spans="8:42" s="218" customFormat="1" ht="12.75" x14ac:dyDescent="0.2">
      <c r="H332" s="188"/>
      <c r="M332" s="275"/>
      <c r="R332" s="275"/>
      <c r="S332" s="188"/>
      <c r="X332" s="275"/>
      <c r="AC332" s="275"/>
      <c r="AD332" s="188"/>
      <c r="AI332" s="275"/>
      <c r="AN332" s="275"/>
      <c r="AO332" s="188"/>
      <c r="AP332" s="217"/>
    </row>
    <row r="333" spans="8:42" s="218" customFormat="1" ht="12.75" x14ac:dyDescent="0.2">
      <c r="H333" s="188"/>
      <c r="M333" s="275"/>
      <c r="R333" s="275"/>
      <c r="S333" s="188"/>
      <c r="X333" s="275"/>
      <c r="AC333" s="275"/>
      <c r="AD333" s="188"/>
      <c r="AI333" s="275"/>
      <c r="AN333" s="275"/>
      <c r="AO333" s="188"/>
      <c r="AP333" s="217"/>
    </row>
    <row r="334" spans="8:42" s="218" customFormat="1" ht="12.75" x14ac:dyDescent="0.2">
      <c r="H334" s="188"/>
      <c r="M334" s="275"/>
      <c r="R334" s="275"/>
      <c r="S334" s="188"/>
      <c r="X334" s="275"/>
      <c r="AC334" s="275"/>
      <c r="AD334" s="188"/>
      <c r="AI334" s="275"/>
      <c r="AN334" s="275"/>
      <c r="AO334" s="188"/>
      <c r="AP334" s="217"/>
    </row>
    <row r="335" spans="8:42" s="218" customFormat="1" ht="12.75" x14ac:dyDescent="0.2">
      <c r="H335" s="188"/>
      <c r="M335" s="275"/>
      <c r="R335" s="275"/>
      <c r="S335" s="188"/>
      <c r="X335" s="275"/>
      <c r="AC335" s="275"/>
      <c r="AD335" s="188"/>
      <c r="AI335" s="275"/>
      <c r="AN335" s="275"/>
      <c r="AO335" s="188"/>
      <c r="AP335" s="217"/>
    </row>
    <row r="336" spans="8:42" s="218" customFormat="1" ht="12.75" x14ac:dyDescent="0.2">
      <c r="H336" s="188"/>
      <c r="M336" s="275"/>
      <c r="R336" s="275"/>
      <c r="S336" s="188"/>
      <c r="X336" s="275"/>
      <c r="AC336" s="275"/>
      <c r="AD336" s="188"/>
      <c r="AI336" s="275"/>
      <c r="AN336" s="275"/>
      <c r="AO336" s="188"/>
      <c r="AP336" s="217"/>
    </row>
    <row r="337" spans="8:42" s="218" customFormat="1" ht="12.75" x14ac:dyDescent="0.2">
      <c r="H337" s="188"/>
      <c r="M337" s="275"/>
      <c r="R337" s="275"/>
      <c r="S337" s="188"/>
      <c r="X337" s="275"/>
      <c r="AC337" s="275"/>
      <c r="AD337" s="188"/>
      <c r="AI337" s="275"/>
      <c r="AN337" s="275"/>
      <c r="AO337" s="188"/>
      <c r="AP337" s="217"/>
    </row>
    <row r="338" spans="8:42" s="218" customFormat="1" ht="12.75" x14ac:dyDescent="0.2">
      <c r="H338" s="188"/>
      <c r="M338" s="275"/>
      <c r="R338" s="275"/>
      <c r="S338" s="188"/>
      <c r="X338" s="275"/>
      <c r="AC338" s="275"/>
      <c r="AD338" s="188"/>
      <c r="AI338" s="275"/>
      <c r="AN338" s="275"/>
      <c r="AO338" s="188"/>
      <c r="AP338" s="217"/>
    </row>
    <row r="339" spans="8:42" s="218" customFormat="1" ht="12.75" x14ac:dyDescent="0.2">
      <c r="H339" s="188"/>
      <c r="M339" s="275"/>
      <c r="R339" s="275"/>
      <c r="S339" s="188"/>
      <c r="X339" s="275"/>
      <c r="AC339" s="275"/>
      <c r="AD339" s="188"/>
      <c r="AI339" s="275"/>
      <c r="AN339" s="275"/>
      <c r="AO339" s="188"/>
      <c r="AP339" s="217"/>
    </row>
    <row r="340" spans="8:42" s="218" customFormat="1" ht="12.75" x14ac:dyDescent="0.2">
      <c r="H340" s="188"/>
      <c r="M340" s="275"/>
      <c r="R340" s="275"/>
      <c r="S340" s="188"/>
      <c r="X340" s="275"/>
      <c r="AC340" s="275"/>
      <c r="AD340" s="188"/>
      <c r="AI340" s="275"/>
      <c r="AN340" s="275"/>
      <c r="AO340" s="188"/>
      <c r="AP340" s="217"/>
    </row>
    <row r="341" spans="8:42" s="218" customFormat="1" ht="12.75" x14ac:dyDescent="0.2">
      <c r="H341" s="188"/>
      <c r="M341" s="275"/>
      <c r="R341" s="275"/>
      <c r="S341" s="188"/>
      <c r="X341" s="275"/>
      <c r="AC341" s="275"/>
      <c r="AD341" s="188"/>
      <c r="AI341" s="275"/>
      <c r="AN341" s="275"/>
      <c r="AO341" s="188"/>
      <c r="AP341" s="217"/>
    </row>
    <row r="342" spans="8:42" s="218" customFormat="1" ht="12.75" x14ac:dyDescent="0.2">
      <c r="H342" s="188"/>
      <c r="M342" s="275"/>
      <c r="R342" s="275"/>
      <c r="S342" s="188"/>
      <c r="X342" s="275"/>
      <c r="AC342" s="275"/>
      <c r="AD342" s="188"/>
      <c r="AI342" s="275"/>
      <c r="AN342" s="275"/>
      <c r="AO342" s="188"/>
      <c r="AP342" s="217"/>
    </row>
    <row r="343" spans="8:42" s="218" customFormat="1" ht="12.75" x14ac:dyDescent="0.2">
      <c r="H343" s="188"/>
      <c r="M343" s="275"/>
      <c r="R343" s="275"/>
      <c r="S343" s="188"/>
      <c r="X343" s="275"/>
      <c r="AC343" s="275"/>
      <c r="AD343" s="188"/>
      <c r="AI343" s="275"/>
      <c r="AN343" s="275"/>
      <c r="AO343" s="188"/>
      <c r="AP343" s="217"/>
    </row>
    <row r="344" spans="8:42" s="218" customFormat="1" ht="12.75" x14ac:dyDescent="0.2">
      <c r="H344" s="188"/>
      <c r="M344" s="275"/>
      <c r="R344" s="275"/>
      <c r="S344" s="188"/>
      <c r="X344" s="275"/>
      <c r="AC344" s="275"/>
      <c r="AD344" s="188"/>
      <c r="AI344" s="275"/>
      <c r="AN344" s="275"/>
      <c r="AO344" s="188"/>
      <c r="AP344" s="217"/>
    </row>
    <row r="345" spans="8:42" s="218" customFormat="1" ht="12.75" x14ac:dyDescent="0.2">
      <c r="H345" s="188"/>
      <c r="M345" s="275"/>
      <c r="R345" s="275"/>
      <c r="S345" s="188"/>
      <c r="X345" s="275"/>
      <c r="AC345" s="275"/>
      <c r="AD345" s="188"/>
      <c r="AI345" s="275"/>
      <c r="AN345" s="275"/>
      <c r="AO345" s="188"/>
      <c r="AP345" s="217"/>
    </row>
    <row r="346" spans="8:42" s="218" customFormat="1" ht="12.75" x14ac:dyDescent="0.2">
      <c r="H346" s="188"/>
      <c r="M346" s="275"/>
      <c r="R346" s="275"/>
      <c r="S346" s="188"/>
      <c r="X346" s="275"/>
      <c r="AC346" s="275"/>
      <c r="AD346" s="188"/>
      <c r="AI346" s="275"/>
      <c r="AN346" s="275"/>
      <c r="AO346" s="188"/>
      <c r="AP346" s="217"/>
    </row>
    <row r="347" spans="8:42" s="218" customFormat="1" ht="12.75" x14ac:dyDescent="0.2">
      <c r="H347" s="188"/>
      <c r="M347" s="275"/>
      <c r="R347" s="275"/>
      <c r="S347" s="188"/>
      <c r="X347" s="275"/>
      <c r="AC347" s="275"/>
      <c r="AD347" s="188"/>
      <c r="AI347" s="275"/>
      <c r="AN347" s="275"/>
      <c r="AO347" s="188"/>
      <c r="AP347" s="217"/>
    </row>
    <row r="348" spans="8:42" s="218" customFormat="1" ht="12.75" x14ac:dyDescent="0.2">
      <c r="H348" s="188"/>
      <c r="M348" s="275"/>
      <c r="R348" s="275"/>
      <c r="S348" s="188"/>
      <c r="X348" s="275"/>
      <c r="AC348" s="275"/>
      <c r="AD348" s="188"/>
      <c r="AI348" s="275"/>
      <c r="AN348" s="275"/>
      <c r="AO348" s="188"/>
      <c r="AP348" s="217"/>
    </row>
    <row r="349" spans="8:42" s="218" customFormat="1" ht="12.75" x14ac:dyDescent="0.2">
      <c r="H349" s="188"/>
      <c r="M349" s="275"/>
      <c r="R349" s="275"/>
      <c r="S349" s="188"/>
      <c r="X349" s="275"/>
      <c r="AC349" s="275"/>
      <c r="AD349" s="188"/>
      <c r="AI349" s="275"/>
      <c r="AN349" s="275"/>
      <c r="AO349" s="188"/>
      <c r="AP349" s="217"/>
    </row>
    <row r="350" spans="8:42" s="218" customFormat="1" ht="12.75" x14ac:dyDescent="0.2">
      <c r="H350" s="188"/>
      <c r="M350" s="275"/>
      <c r="R350" s="275"/>
      <c r="S350" s="188"/>
      <c r="X350" s="275"/>
      <c r="AC350" s="275"/>
      <c r="AD350" s="188"/>
      <c r="AI350" s="275"/>
      <c r="AN350" s="275"/>
      <c r="AO350" s="188"/>
      <c r="AP350" s="217"/>
    </row>
    <row r="351" spans="8:42" s="218" customFormat="1" ht="12.75" x14ac:dyDescent="0.2">
      <c r="H351" s="188"/>
      <c r="M351" s="275"/>
      <c r="R351" s="275"/>
      <c r="S351" s="188"/>
      <c r="X351" s="275"/>
      <c r="AC351" s="275"/>
      <c r="AD351" s="188"/>
      <c r="AI351" s="275"/>
      <c r="AN351" s="275"/>
      <c r="AO351" s="188"/>
      <c r="AP351" s="217"/>
    </row>
    <row r="352" spans="8:42" s="218" customFormat="1" ht="12.75" x14ac:dyDescent="0.2">
      <c r="H352" s="188"/>
      <c r="M352" s="275"/>
      <c r="R352" s="275"/>
      <c r="S352" s="188"/>
      <c r="X352" s="275"/>
      <c r="AC352" s="275"/>
      <c r="AD352" s="188"/>
      <c r="AI352" s="275"/>
      <c r="AN352" s="275"/>
      <c r="AO352" s="188"/>
      <c r="AP352" s="217"/>
    </row>
    <row r="353" spans="8:42" s="218" customFormat="1" ht="12.75" x14ac:dyDescent="0.2">
      <c r="H353" s="188"/>
      <c r="M353" s="275"/>
      <c r="R353" s="275"/>
      <c r="S353" s="188"/>
      <c r="X353" s="275"/>
      <c r="AC353" s="275"/>
      <c r="AD353" s="188"/>
      <c r="AI353" s="275"/>
      <c r="AN353" s="275"/>
      <c r="AO353" s="188"/>
      <c r="AP353" s="217"/>
    </row>
    <row r="354" spans="8:42" s="218" customFormat="1" ht="12.75" x14ac:dyDescent="0.2">
      <c r="H354" s="188"/>
      <c r="M354" s="275"/>
      <c r="R354" s="275"/>
      <c r="S354" s="188"/>
      <c r="X354" s="275"/>
      <c r="AC354" s="275"/>
      <c r="AD354" s="188"/>
      <c r="AI354" s="275"/>
      <c r="AN354" s="275"/>
      <c r="AO354" s="188"/>
      <c r="AP354" s="217"/>
    </row>
    <row r="355" spans="8:42" s="218" customFormat="1" ht="12.75" x14ac:dyDescent="0.2">
      <c r="H355" s="188"/>
      <c r="M355" s="275"/>
      <c r="R355" s="275"/>
      <c r="S355" s="188"/>
      <c r="X355" s="275"/>
      <c r="AC355" s="275"/>
      <c r="AD355" s="188"/>
      <c r="AI355" s="275"/>
      <c r="AN355" s="275"/>
      <c r="AO355" s="188"/>
      <c r="AP355" s="217"/>
    </row>
    <row r="356" spans="8:42" s="218" customFormat="1" ht="12.75" x14ac:dyDescent="0.2">
      <c r="H356" s="188"/>
      <c r="M356" s="275"/>
      <c r="R356" s="275"/>
      <c r="S356" s="188"/>
      <c r="X356" s="275"/>
      <c r="AC356" s="275"/>
      <c r="AD356" s="188"/>
      <c r="AI356" s="275"/>
      <c r="AN356" s="275"/>
      <c r="AO356" s="188"/>
      <c r="AP356" s="217"/>
    </row>
    <row r="357" spans="8:42" s="218" customFormat="1" ht="12.75" x14ac:dyDescent="0.2">
      <c r="H357" s="188"/>
      <c r="M357" s="275"/>
      <c r="R357" s="275"/>
      <c r="S357" s="188"/>
      <c r="X357" s="275"/>
      <c r="AC357" s="275"/>
      <c r="AD357" s="188"/>
      <c r="AI357" s="275"/>
      <c r="AN357" s="275"/>
      <c r="AO357" s="188"/>
      <c r="AP357" s="217"/>
    </row>
    <row r="358" spans="8:42" s="218" customFormat="1" ht="12.75" x14ac:dyDescent="0.2">
      <c r="H358" s="188"/>
      <c r="M358" s="275"/>
      <c r="R358" s="275"/>
      <c r="S358" s="188"/>
      <c r="X358" s="275"/>
      <c r="AC358" s="275"/>
      <c r="AD358" s="188"/>
      <c r="AI358" s="275"/>
      <c r="AN358" s="275"/>
      <c r="AO358" s="188"/>
      <c r="AP358" s="217"/>
    </row>
    <row r="359" spans="8:42" s="218" customFormat="1" ht="12.75" x14ac:dyDescent="0.2">
      <c r="H359" s="188"/>
      <c r="M359" s="275"/>
      <c r="R359" s="275"/>
      <c r="S359" s="188"/>
      <c r="X359" s="275"/>
      <c r="AC359" s="275"/>
      <c r="AD359" s="188"/>
      <c r="AI359" s="275"/>
      <c r="AN359" s="275"/>
      <c r="AO359" s="188"/>
      <c r="AP359" s="217"/>
    </row>
    <row r="360" spans="8:42" s="218" customFormat="1" ht="12.75" x14ac:dyDescent="0.2">
      <c r="H360" s="188"/>
      <c r="M360" s="275"/>
      <c r="R360" s="275"/>
      <c r="S360" s="188"/>
      <c r="X360" s="275"/>
      <c r="AC360" s="275"/>
      <c r="AD360" s="188"/>
      <c r="AI360" s="275"/>
      <c r="AN360" s="275"/>
      <c r="AO360" s="188"/>
      <c r="AP360" s="217"/>
    </row>
    <row r="361" spans="8:42" s="218" customFormat="1" ht="12.75" x14ac:dyDescent="0.2">
      <c r="H361" s="188"/>
      <c r="M361" s="275"/>
      <c r="R361" s="275"/>
      <c r="S361" s="188"/>
      <c r="X361" s="275"/>
      <c r="AC361" s="275"/>
      <c r="AD361" s="188"/>
      <c r="AI361" s="275"/>
      <c r="AN361" s="275"/>
      <c r="AO361" s="188"/>
      <c r="AP361" s="217"/>
    </row>
    <row r="362" spans="8:42" s="218" customFormat="1" ht="12.75" x14ac:dyDescent="0.2">
      <c r="H362" s="188"/>
      <c r="M362" s="275"/>
      <c r="R362" s="275"/>
      <c r="S362" s="188"/>
      <c r="X362" s="275"/>
      <c r="AC362" s="275"/>
      <c r="AD362" s="188"/>
      <c r="AI362" s="275"/>
      <c r="AN362" s="275"/>
      <c r="AO362" s="188"/>
      <c r="AP362" s="217"/>
    </row>
    <row r="363" spans="8:42" s="218" customFormat="1" ht="12.75" x14ac:dyDescent="0.2">
      <c r="H363" s="188"/>
      <c r="M363" s="275"/>
      <c r="R363" s="275"/>
      <c r="S363" s="188"/>
      <c r="X363" s="275"/>
      <c r="AC363" s="275"/>
      <c r="AD363" s="188"/>
      <c r="AI363" s="275"/>
      <c r="AN363" s="275"/>
      <c r="AO363" s="188"/>
      <c r="AP363" s="217"/>
    </row>
    <row r="364" spans="8:42" s="218" customFormat="1" ht="12.75" x14ac:dyDescent="0.2">
      <c r="H364" s="188"/>
      <c r="M364" s="275"/>
      <c r="R364" s="275"/>
      <c r="S364" s="188"/>
      <c r="X364" s="275"/>
      <c r="AC364" s="275"/>
      <c r="AD364" s="188"/>
      <c r="AI364" s="275"/>
      <c r="AN364" s="275"/>
      <c r="AO364" s="188"/>
      <c r="AP364" s="217"/>
    </row>
    <row r="365" spans="8:42" s="218" customFormat="1" ht="12.75" x14ac:dyDescent="0.2">
      <c r="H365" s="188"/>
      <c r="M365" s="275"/>
      <c r="R365" s="275"/>
      <c r="S365" s="188"/>
      <c r="X365" s="275"/>
      <c r="AC365" s="275"/>
      <c r="AD365" s="188"/>
      <c r="AI365" s="275"/>
      <c r="AN365" s="275"/>
      <c r="AO365" s="188"/>
      <c r="AP365" s="217"/>
    </row>
    <row r="366" spans="8:42" s="218" customFormat="1" ht="12.75" x14ac:dyDescent="0.2">
      <c r="H366" s="188"/>
      <c r="M366" s="275"/>
      <c r="R366" s="275"/>
      <c r="S366" s="188"/>
      <c r="X366" s="275"/>
      <c r="AC366" s="275"/>
      <c r="AD366" s="188"/>
      <c r="AI366" s="275"/>
      <c r="AN366" s="275"/>
      <c r="AO366" s="188"/>
      <c r="AP366" s="217"/>
    </row>
    <row r="367" spans="8:42" s="218" customFormat="1" ht="12.75" x14ac:dyDescent="0.2">
      <c r="H367" s="188"/>
      <c r="M367" s="275"/>
      <c r="R367" s="275"/>
      <c r="S367" s="188"/>
      <c r="X367" s="275"/>
      <c r="AC367" s="275"/>
      <c r="AD367" s="188"/>
      <c r="AI367" s="275"/>
      <c r="AN367" s="275"/>
      <c r="AO367" s="188"/>
      <c r="AP367" s="217"/>
    </row>
    <row r="368" spans="8:42" s="218" customFormat="1" ht="12.75" x14ac:dyDescent="0.2">
      <c r="H368" s="188"/>
      <c r="M368" s="275"/>
      <c r="R368" s="275"/>
      <c r="S368" s="188"/>
      <c r="X368" s="275"/>
      <c r="AC368" s="275"/>
      <c r="AD368" s="188"/>
      <c r="AI368" s="275"/>
      <c r="AN368" s="275"/>
      <c r="AO368" s="188"/>
      <c r="AP368" s="217"/>
    </row>
    <row r="369" spans="8:42" s="218" customFormat="1" ht="12.75" x14ac:dyDescent="0.2">
      <c r="H369" s="188"/>
      <c r="M369" s="275"/>
      <c r="R369" s="275"/>
      <c r="S369" s="188"/>
      <c r="X369" s="275"/>
      <c r="AC369" s="275"/>
      <c r="AD369" s="188"/>
      <c r="AI369" s="275"/>
      <c r="AN369" s="275"/>
      <c r="AO369" s="188"/>
      <c r="AP369" s="217"/>
    </row>
    <row r="370" spans="8:42" s="218" customFormat="1" ht="12.75" x14ac:dyDescent="0.2">
      <c r="H370" s="188"/>
      <c r="M370" s="275"/>
      <c r="R370" s="275"/>
      <c r="S370" s="188"/>
      <c r="X370" s="275"/>
      <c r="AC370" s="275"/>
      <c r="AD370" s="188"/>
      <c r="AI370" s="275"/>
      <c r="AN370" s="275"/>
      <c r="AO370" s="188"/>
      <c r="AP370" s="217"/>
    </row>
    <row r="371" spans="8:42" s="218" customFormat="1" ht="12.75" x14ac:dyDescent="0.2">
      <c r="H371" s="188"/>
      <c r="M371" s="275"/>
      <c r="R371" s="275"/>
      <c r="S371" s="188"/>
      <c r="X371" s="275"/>
      <c r="AC371" s="275"/>
      <c r="AD371" s="188"/>
      <c r="AI371" s="275"/>
      <c r="AN371" s="275"/>
      <c r="AO371" s="188"/>
      <c r="AP371" s="217"/>
    </row>
    <row r="372" spans="8:42" s="218" customFormat="1" ht="12.75" x14ac:dyDescent="0.2">
      <c r="H372" s="188"/>
      <c r="M372" s="275"/>
      <c r="R372" s="275"/>
      <c r="S372" s="188"/>
      <c r="X372" s="275"/>
      <c r="AC372" s="275"/>
      <c r="AD372" s="188"/>
      <c r="AI372" s="275"/>
      <c r="AN372" s="275"/>
      <c r="AO372" s="188"/>
      <c r="AP372" s="217"/>
    </row>
    <row r="373" spans="8:42" s="218" customFormat="1" ht="12.75" x14ac:dyDescent="0.2">
      <c r="H373" s="188"/>
      <c r="M373" s="275"/>
      <c r="R373" s="275"/>
      <c r="S373" s="188"/>
      <c r="X373" s="275"/>
      <c r="AC373" s="275"/>
      <c r="AD373" s="188"/>
      <c r="AI373" s="275"/>
      <c r="AN373" s="275"/>
      <c r="AO373" s="188"/>
      <c r="AP373" s="217"/>
    </row>
    <row r="374" spans="8:42" s="218" customFormat="1" ht="12.75" x14ac:dyDescent="0.2">
      <c r="H374" s="188"/>
      <c r="M374" s="275"/>
      <c r="R374" s="275"/>
      <c r="S374" s="188"/>
      <c r="X374" s="275"/>
      <c r="AC374" s="275"/>
      <c r="AD374" s="188"/>
      <c r="AI374" s="275"/>
      <c r="AN374" s="275"/>
      <c r="AO374" s="188"/>
      <c r="AP374" s="217"/>
    </row>
    <row r="375" spans="8:42" s="218" customFormat="1" ht="12.75" x14ac:dyDescent="0.2">
      <c r="H375" s="188"/>
      <c r="M375" s="275"/>
      <c r="R375" s="275"/>
      <c r="S375" s="188"/>
      <c r="X375" s="275"/>
      <c r="AC375" s="275"/>
      <c r="AD375" s="188"/>
      <c r="AI375" s="275"/>
      <c r="AN375" s="275"/>
      <c r="AO375" s="188"/>
      <c r="AP375" s="217"/>
    </row>
    <row r="376" spans="8:42" s="218" customFormat="1" ht="12.75" x14ac:dyDescent="0.2">
      <c r="H376" s="188"/>
      <c r="M376" s="275"/>
      <c r="R376" s="275"/>
      <c r="S376" s="188"/>
      <c r="X376" s="275"/>
      <c r="AC376" s="275"/>
      <c r="AD376" s="188"/>
      <c r="AI376" s="275"/>
      <c r="AN376" s="275"/>
      <c r="AO376" s="188"/>
      <c r="AP376" s="217"/>
    </row>
    <row r="377" spans="8:42" s="218" customFormat="1" ht="12.75" x14ac:dyDescent="0.2">
      <c r="H377" s="188"/>
      <c r="M377" s="275"/>
      <c r="R377" s="275"/>
      <c r="S377" s="188"/>
      <c r="X377" s="275"/>
      <c r="AC377" s="275"/>
      <c r="AD377" s="188"/>
      <c r="AI377" s="275"/>
      <c r="AN377" s="275"/>
      <c r="AO377" s="188"/>
      <c r="AP377" s="217"/>
    </row>
    <row r="378" spans="8:42" s="218" customFormat="1" ht="12.75" x14ac:dyDescent="0.2">
      <c r="H378" s="188"/>
      <c r="M378" s="275"/>
      <c r="R378" s="275"/>
      <c r="S378" s="188"/>
      <c r="X378" s="275"/>
      <c r="AC378" s="275"/>
      <c r="AD378" s="188"/>
      <c r="AI378" s="275"/>
      <c r="AN378" s="275"/>
      <c r="AO378" s="188"/>
      <c r="AP378" s="217"/>
    </row>
    <row r="379" spans="8:42" s="218" customFormat="1" ht="12.75" x14ac:dyDescent="0.2">
      <c r="H379" s="188"/>
      <c r="M379" s="275"/>
      <c r="R379" s="275"/>
      <c r="S379" s="188"/>
      <c r="X379" s="275"/>
      <c r="AC379" s="275"/>
      <c r="AD379" s="188"/>
      <c r="AI379" s="275"/>
      <c r="AN379" s="275"/>
      <c r="AO379" s="188"/>
      <c r="AP379" s="217"/>
    </row>
    <row r="380" spans="8:42" s="218" customFormat="1" ht="12.75" x14ac:dyDescent="0.2">
      <c r="H380" s="188"/>
      <c r="M380" s="275"/>
      <c r="R380" s="275"/>
      <c r="S380" s="188"/>
      <c r="X380" s="275"/>
      <c r="AC380" s="275"/>
      <c r="AD380" s="188"/>
      <c r="AI380" s="275"/>
      <c r="AN380" s="275"/>
      <c r="AO380" s="188"/>
      <c r="AP380" s="217"/>
    </row>
    <row r="381" spans="8:42" s="218" customFormat="1" ht="12.75" x14ac:dyDescent="0.2">
      <c r="H381" s="188"/>
      <c r="M381" s="275"/>
      <c r="R381" s="275"/>
      <c r="S381" s="188"/>
      <c r="X381" s="275"/>
      <c r="AC381" s="275"/>
      <c r="AD381" s="188"/>
      <c r="AI381" s="275"/>
      <c r="AN381" s="275"/>
      <c r="AO381" s="188"/>
      <c r="AP381" s="217"/>
    </row>
    <row r="382" spans="8:42" s="218" customFormat="1" ht="12.75" x14ac:dyDescent="0.2">
      <c r="H382" s="188"/>
      <c r="M382" s="275"/>
      <c r="R382" s="275"/>
      <c r="S382" s="188"/>
      <c r="X382" s="275"/>
      <c r="AC382" s="275"/>
      <c r="AD382" s="188"/>
      <c r="AI382" s="275"/>
      <c r="AN382" s="275"/>
      <c r="AO382" s="188"/>
      <c r="AP382" s="217"/>
    </row>
    <row r="383" spans="8:42" s="218" customFormat="1" ht="12.75" x14ac:dyDescent="0.2">
      <c r="H383" s="188"/>
      <c r="M383" s="275"/>
      <c r="R383" s="275"/>
      <c r="S383" s="188"/>
      <c r="X383" s="275"/>
      <c r="AC383" s="275"/>
      <c r="AD383" s="188"/>
      <c r="AI383" s="275"/>
      <c r="AN383" s="275"/>
      <c r="AO383" s="188"/>
      <c r="AP383" s="217"/>
    </row>
    <row r="384" spans="8:42" s="218" customFormat="1" ht="12.75" x14ac:dyDescent="0.2">
      <c r="H384" s="188"/>
      <c r="M384" s="275"/>
      <c r="R384" s="275"/>
      <c r="S384" s="188"/>
      <c r="X384" s="275"/>
      <c r="AC384" s="275"/>
      <c r="AD384" s="188"/>
      <c r="AI384" s="275"/>
      <c r="AN384" s="275"/>
      <c r="AO384" s="188"/>
      <c r="AP384" s="217"/>
    </row>
    <row r="385" spans="8:42" s="218" customFormat="1" ht="12.75" x14ac:dyDescent="0.2">
      <c r="H385" s="188"/>
      <c r="M385" s="275"/>
      <c r="R385" s="275"/>
      <c r="S385" s="188"/>
      <c r="X385" s="275"/>
      <c r="AC385" s="275"/>
      <c r="AD385" s="188"/>
      <c r="AI385" s="275"/>
      <c r="AN385" s="275"/>
      <c r="AO385" s="188"/>
      <c r="AP385" s="217"/>
    </row>
    <row r="386" spans="8:42" s="218" customFormat="1" ht="12.75" x14ac:dyDescent="0.2">
      <c r="H386" s="188"/>
      <c r="M386" s="275"/>
      <c r="R386" s="275"/>
      <c r="S386" s="188"/>
      <c r="X386" s="275"/>
      <c r="AC386" s="275"/>
      <c r="AD386" s="188"/>
      <c r="AI386" s="275"/>
      <c r="AN386" s="275"/>
      <c r="AO386" s="188"/>
      <c r="AP386" s="217"/>
    </row>
    <row r="387" spans="8:42" s="218" customFormat="1" ht="12.75" x14ac:dyDescent="0.2">
      <c r="H387" s="188"/>
      <c r="M387" s="275"/>
      <c r="R387" s="275"/>
      <c r="S387" s="188"/>
      <c r="X387" s="275"/>
      <c r="AC387" s="275"/>
      <c r="AD387" s="188"/>
      <c r="AI387" s="275"/>
      <c r="AN387" s="275"/>
      <c r="AO387" s="188"/>
      <c r="AP387" s="217"/>
    </row>
    <row r="388" spans="8:42" s="218" customFormat="1" ht="12.75" x14ac:dyDescent="0.2">
      <c r="H388" s="188"/>
      <c r="M388" s="275"/>
      <c r="R388" s="275"/>
      <c r="S388" s="188"/>
      <c r="X388" s="275"/>
      <c r="AC388" s="275"/>
      <c r="AD388" s="188"/>
      <c r="AI388" s="275"/>
      <c r="AN388" s="275"/>
      <c r="AO388" s="188"/>
      <c r="AP388" s="217"/>
    </row>
    <row r="389" spans="8:42" s="218" customFormat="1" ht="12.75" x14ac:dyDescent="0.2">
      <c r="H389" s="188"/>
      <c r="M389" s="275"/>
      <c r="R389" s="275"/>
      <c r="S389" s="188"/>
      <c r="X389" s="275"/>
      <c r="AC389" s="275"/>
      <c r="AD389" s="188"/>
      <c r="AI389" s="275"/>
      <c r="AN389" s="275"/>
      <c r="AO389" s="188"/>
      <c r="AP389" s="217"/>
    </row>
    <row r="390" spans="8:42" s="218" customFormat="1" ht="12.75" x14ac:dyDescent="0.2">
      <c r="H390" s="188"/>
      <c r="M390" s="275"/>
      <c r="R390" s="275"/>
      <c r="S390" s="188"/>
      <c r="X390" s="275"/>
      <c r="AC390" s="275"/>
      <c r="AD390" s="188"/>
      <c r="AI390" s="275"/>
      <c r="AN390" s="275"/>
      <c r="AO390" s="188"/>
      <c r="AP390" s="217"/>
    </row>
    <row r="391" spans="8:42" s="218" customFormat="1" ht="12.75" x14ac:dyDescent="0.2">
      <c r="H391" s="188"/>
      <c r="M391" s="275"/>
      <c r="R391" s="275"/>
      <c r="S391" s="188"/>
      <c r="X391" s="275"/>
      <c r="AC391" s="275"/>
      <c r="AD391" s="188"/>
      <c r="AI391" s="275"/>
      <c r="AN391" s="275"/>
      <c r="AO391" s="188"/>
      <c r="AP391" s="217"/>
    </row>
    <row r="392" spans="8:42" s="218" customFormat="1" ht="12.75" x14ac:dyDescent="0.2">
      <c r="H392" s="188"/>
      <c r="M392" s="275"/>
      <c r="R392" s="275"/>
      <c r="S392" s="188"/>
      <c r="X392" s="275"/>
      <c r="AC392" s="275"/>
      <c r="AD392" s="188"/>
      <c r="AI392" s="275"/>
      <c r="AN392" s="275"/>
      <c r="AO392" s="188"/>
      <c r="AP392" s="217"/>
    </row>
    <row r="393" spans="8:42" s="218" customFormat="1" ht="12.75" x14ac:dyDescent="0.2">
      <c r="H393" s="188"/>
      <c r="M393" s="275"/>
      <c r="R393" s="275"/>
      <c r="S393" s="188"/>
      <c r="X393" s="275"/>
      <c r="AC393" s="275"/>
      <c r="AD393" s="188"/>
      <c r="AI393" s="275"/>
      <c r="AN393" s="275"/>
      <c r="AO393" s="188"/>
      <c r="AP393" s="217"/>
    </row>
    <row r="394" spans="8:42" s="218" customFormat="1" ht="12.75" x14ac:dyDescent="0.2">
      <c r="H394" s="188"/>
      <c r="M394" s="275"/>
      <c r="R394" s="275"/>
      <c r="S394" s="188"/>
      <c r="X394" s="275"/>
      <c r="AC394" s="275"/>
      <c r="AD394" s="188"/>
      <c r="AI394" s="275"/>
      <c r="AN394" s="275"/>
      <c r="AO394" s="188"/>
      <c r="AP394" s="217"/>
    </row>
    <row r="395" spans="8:42" s="218" customFormat="1" ht="12.75" x14ac:dyDescent="0.2">
      <c r="H395" s="188"/>
      <c r="M395" s="275"/>
      <c r="R395" s="275"/>
      <c r="S395" s="188"/>
      <c r="X395" s="275"/>
      <c r="AC395" s="275"/>
      <c r="AD395" s="188"/>
      <c r="AI395" s="275"/>
      <c r="AN395" s="275"/>
      <c r="AO395" s="188"/>
      <c r="AP395" s="217"/>
    </row>
    <row r="396" spans="8:42" s="218" customFormat="1" ht="12.75" x14ac:dyDescent="0.2">
      <c r="H396" s="188"/>
      <c r="M396" s="275"/>
      <c r="R396" s="275"/>
      <c r="S396" s="188"/>
      <c r="X396" s="275"/>
      <c r="AC396" s="275"/>
      <c r="AD396" s="188"/>
      <c r="AI396" s="275"/>
      <c r="AN396" s="275"/>
      <c r="AO396" s="188"/>
      <c r="AP396" s="217"/>
    </row>
    <row r="397" spans="8:42" s="218" customFormat="1" ht="12.75" x14ac:dyDescent="0.2">
      <c r="H397" s="188"/>
      <c r="M397" s="275"/>
      <c r="R397" s="275"/>
      <c r="S397" s="188"/>
      <c r="X397" s="275"/>
      <c r="AC397" s="275"/>
      <c r="AD397" s="188"/>
      <c r="AI397" s="275"/>
      <c r="AN397" s="275"/>
      <c r="AO397" s="188"/>
      <c r="AP397" s="217"/>
    </row>
    <row r="398" spans="8:42" s="218" customFormat="1" ht="12.75" x14ac:dyDescent="0.2">
      <c r="H398" s="188"/>
      <c r="M398" s="275"/>
      <c r="R398" s="275"/>
      <c r="S398" s="188"/>
      <c r="X398" s="275"/>
      <c r="AC398" s="275"/>
      <c r="AD398" s="188"/>
      <c r="AI398" s="275"/>
      <c r="AN398" s="275"/>
      <c r="AO398" s="188"/>
      <c r="AP398" s="217"/>
    </row>
    <row r="399" spans="8:42" s="218" customFormat="1" ht="12.75" x14ac:dyDescent="0.2">
      <c r="H399" s="188"/>
      <c r="M399" s="275"/>
      <c r="R399" s="275"/>
      <c r="S399" s="188"/>
      <c r="X399" s="275"/>
      <c r="AC399" s="275"/>
      <c r="AD399" s="188"/>
      <c r="AI399" s="275"/>
      <c r="AN399" s="275"/>
      <c r="AO399" s="188"/>
      <c r="AP399" s="217"/>
    </row>
    <row r="400" spans="8:42" s="218" customFormat="1" ht="12.75" x14ac:dyDescent="0.2">
      <c r="H400" s="188"/>
      <c r="M400" s="275"/>
      <c r="R400" s="275"/>
      <c r="S400" s="188"/>
      <c r="X400" s="275"/>
      <c r="AC400" s="275"/>
      <c r="AD400" s="188"/>
      <c r="AI400" s="275"/>
      <c r="AN400" s="275"/>
      <c r="AO400" s="188"/>
      <c r="AP400" s="217"/>
    </row>
    <row r="401" spans="8:42" s="218" customFormat="1" ht="12.75" x14ac:dyDescent="0.2">
      <c r="H401" s="188"/>
      <c r="M401" s="275"/>
      <c r="R401" s="275"/>
      <c r="S401" s="188"/>
      <c r="X401" s="275"/>
      <c r="AC401" s="275"/>
      <c r="AD401" s="188"/>
      <c r="AI401" s="275"/>
      <c r="AN401" s="275"/>
      <c r="AO401" s="188"/>
      <c r="AP401" s="217"/>
    </row>
    <row r="402" spans="8:42" s="218" customFormat="1" ht="12.75" x14ac:dyDescent="0.2">
      <c r="H402" s="188"/>
      <c r="M402" s="275"/>
      <c r="R402" s="275"/>
      <c r="S402" s="188"/>
      <c r="X402" s="275"/>
      <c r="AC402" s="275"/>
      <c r="AD402" s="188"/>
      <c r="AI402" s="275"/>
      <c r="AN402" s="275"/>
      <c r="AO402" s="188"/>
      <c r="AP402" s="217"/>
    </row>
    <row r="403" spans="8:42" s="218" customFormat="1" ht="12.75" x14ac:dyDescent="0.2">
      <c r="H403" s="188"/>
      <c r="M403" s="275"/>
      <c r="R403" s="275"/>
      <c r="S403" s="188"/>
      <c r="X403" s="275"/>
      <c r="AC403" s="275"/>
      <c r="AD403" s="188"/>
      <c r="AI403" s="275"/>
      <c r="AN403" s="275"/>
      <c r="AO403" s="188"/>
      <c r="AP403" s="217"/>
    </row>
    <row r="404" spans="8:42" s="218" customFormat="1" ht="12.75" x14ac:dyDescent="0.2">
      <c r="H404" s="188"/>
      <c r="M404" s="275"/>
      <c r="R404" s="275"/>
      <c r="S404" s="188"/>
      <c r="X404" s="275"/>
      <c r="AC404" s="275"/>
      <c r="AD404" s="188"/>
      <c r="AI404" s="275"/>
      <c r="AN404" s="275"/>
      <c r="AO404" s="188"/>
      <c r="AP404" s="217"/>
    </row>
    <row r="405" spans="8:42" s="218" customFormat="1" ht="12.75" x14ac:dyDescent="0.2">
      <c r="H405" s="188"/>
      <c r="M405" s="275"/>
      <c r="R405" s="275"/>
      <c r="S405" s="188"/>
      <c r="X405" s="275"/>
      <c r="AC405" s="275"/>
      <c r="AD405" s="188"/>
      <c r="AI405" s="275"/>
      <c r="AN405" s="275"/>
      <c r="AO405" s="188"/>
      <c r="AP405" s="217"/>
    </row>
    <row r="406" spans="8:42" s="218" customFormat="1" ht="12.75" x14ac:dyDescent="0.2">
      <c r="H406" s="188"/>
      <c r="M406" s="275"/>
      <c r="R406" s="275"/>
      <c r="S406" s="188"/>
      <c r="X406" s="275"/>
      <c r="AC406" s="275"/>
      <c r="AD406" s="188"/>
      <c r="AI406" s="275"/>
      <c r="AN406" s="275"/>
      <c r="AO406" s="188"/>
      <c r="AP406" s="217"/>
    </row>
    <row r="407" spans="8:42" s="218" customFormat="1" ht="12.75" x14ac:dyDescent="0.2">
      <c r="H407" s="188"/>
      <c r="M407" s="275"/>
      <c r="R407" s="275"/>
      <c r="S407" s="188"/>
      <c r="X407" s="275"/>
      <c r="AC407" s="275"/>
      <c r="AD407" s="188"/>
      <c r="AI407" s="275"/>
      <c r="AN407" s="275"/>
      <c r="AO407" s="188"/>
      <c r="AP407" s="217"/>
    </row>
    <row r="408" spans="8:42" s="218" customFormat="1" ht="12.75" x14ac:dyDescent="0.2">
      <c r="H408" s="188"/>
      <c r="M408" s="275"/>
      <c r="R408" s="275"/>
      <c r="S408" s="188"/>
      <c r="X408" s="275"/>
      <c r="AC408" s="275"/>
      <c r="AD408" s="188"/>
      <c r="AI408" s="275"/>
      <c r="AN408" s="275"/>
      <c r="AO408" s="188"/>
      <c r="AP408" s="217"/>
    </row>
    <row r="409" spans="8:42" s="218" customFormat="1" ht="12.75" x14ac:dyDescent="0.2">
      <c r="H409" s="188"/>
      <c r="M409" s="275"/>
      <c r="R409" s="275"/>
      <c r="S409" s="188"/>
      <c r="X409" s="275"/>
      <c r="AC409" s="275"/>
      <c r="AD409" s="188"/>
      <c r="AI409" s="275"/>
      <c r="AN409" s="275"/>
      <c r="AO409" s="188"/>
      <c r="AP409" s="217"/>
    </row>
    <row r="410" spans="8:42" s="218" customFormat="1" ht="12.75" x14ac:dyDescent="0.2">
      <c r="H410" s="188"/>
      <c r="M410" s="275"/>
      <c r="R410" s="275"/>
      <c r="S410" s="188"/>
      <c r="X410" s="275"/>
      <c r="AC410" s="275"/>
      <c r="AD410" s="188"/>
      <c r="AI410" s="275"/>
      <c r="AN410" s="275"/>
      <c r="AO410" s="188"/>
      <c r="AP410" s="217"/>
    </row>
    <row r="411" spans="8:42" s="218" customFormat="1" ht="12.75" x14ac:dyDescent="0.2">
      <c r="H411" s="188"/>
      <c r="M411" s="275"/>
      <c r="R411" s="275"/>
      <c r="S411" s="188"/>
      <c r="X411" s="275"/>
      <c r="AC411" s="275"/>
      <c r="AD411" s="188"/>
      <c r="AI411" s="275"/>
      <c r="AN411" s="275"/>
      <c r="AO411" s="188"/>
      <c r="AP411" s="217"/>
    </row>
    <row r="412" spans="8:42" s="218" customFormat="1" ht="12.75" x14ac:dyDescent="0.2">
      <c r="H412" s="188"/>
      <c r="M412" s="275"/>
      <c r="R412" s="275"/>
      <c r="S412" s="188"/>
      <c r="X412" s="275"/>
      <c r="AC412" s="275"/>
      <c r="AD412" s="188"/>
      <c r="AI412" s="275"/>
      <c r="AN412" s="275"/>
      <c r="AO412" s="188"/>
      <c r="AP412" s="217"/>
    </row>
    <row r="413" spans="8:42" s="218" customFormat="1" ht="12.75" x14ac:dyDescent="0.2">
      <c r="H413" s="188"/>
      <c r="M413" s="275"/>
      <c r="R413" s="275"/>
      <c r="S413" s="188"/>
      <c r="X413" s="275"/>
      <c r="AC413" s="275"/>
      <c r="AD413" s="188"/>
      <c r="AI413" s="275"/>
      <c r="AN413" s="275"/>
      <c r="AO413" s="188"/>
      <c r="AP413" s="217"/>
    </row>
    <row r="414" spans="8:42" s="218" customFormat="1" ht="12.75" x14ac:dyDescent="0.2">
      <c r="H414" s="188"/>
      <c r="M414" s="275"/>
      <c r="R414" s="275"/>
      <c r="S414" s="188"/>
      <c r="X414" s="275"/>
      <c r="AC414" s="275"/>
      <c r="AD414" s="188"/>
      <c r="AI414" s="275"/>
      <c r="AN414" s="275"/>
      <c r="AO414" s="188"/>
      <c r="AP414" s="217"/>
    </row>
    <row r="415" spans="8:42" s="218" customFormat="1" ht="12.75" x14ac:dyDescent="0.2">
      <c r="H415" s="188"/>
      <c r="M415" s="275"/>
      <c r="R415" s="275"/>
      <c r="S415" s="188"/>
      <c r="X415" s="275"/>
      <c r="AC415" s="275"/>
      <c r="AD415" s="188"/>
      <c r="AI415" s="275"/>
      <c r="AN415" s="275"/>
      <c r="AO415" s="188"/>
      <c r="AP415" s="217"/>
    </row>
    <row r="416" spans="8:42" s="218" customFormat="1" ht="12.75" x14ac:dyDescent="0.2">
      <c r="H416" s="188"/>
      <c r="M416" s="275"/>
      <c r="R416" s="275"/>
      <c r="S416" s="188"/>
      <c r="X416" s="275"/>
      <c r="AC416" s="275"/>
      <c r="AD416" s="188"/>
      <c r="AI416" s="275"/>
      <c r="AN416" s="275"/>
      <c r="AO416" s="188"/>
      <c r="AP416" s="217"/>
    </row>
    <row r="417" spans="8:42" s="218" customFormat="1" ht="12.75" x14ac:dyDescent="0.2">
      <c r="H417" s="188"/>
      <c r="M417" s="275"/>
      <c r="R417" s="275"/>
      <c r="S417" s="188"/>
      <c r="X417" s="275"/>
      <c r="AC417" s="275"/>
      <c r="AD417" s="188"/>
      <c r="AI417" s="275"/>
      <c r="AN417" s="275"/>
      <c r="AO417" s="188"/>
      <c r="AP417" s="217"/>
    </row>
    <row r="418" spans="8:42" s="218" customFormat="1" ht="12.75" x14ac:dyDescent="0.2">
      <c r="H418" s="188"/>
      <c r="M418" s="275"/>
      <c r="R418" s="275"/>
      <c r="S418" s="188"/>
      <c r="X418" s="275"/>
      <c r="AC418" s="275"/>
      <c r="AD418" s="188"/>
      <c r="AI418" s="275"/>
      <c r="AN418" s="275"/>
      <c r="AO418" s="188"/>
      <c r="AP418" s="217"/>
    </row>
    <row r="419" spans="8:42" s="218" customFormat="1" ht="12.75" x14ac:dyDescent="0.2">
      <c r="H419" s="188"/>
      <c r="M419" s="275"/>
      <c r="R419" s="275"/>
      <c r="S419" s="188"/>
      <c r="X419" s="275"/>
      <c r="AC419" s="275"/>
      <c r="AD419" s="188"/>
      <c r="AI419" s="275"/>
      <c r="AN419" s="275"/>
      <c r="AO419" s="188"/>
      <c r="AP419" s="217"/>
    </row>
    <row r="420" spans="8:42" s="218" customFormat="1" ht="12.75" x14ac:dyDescent="0.2">
      <c r="H420" s="188"/>
      <c r="M420" s="275"/>
      <c r="R420" s="275"/>
      <c r="S420" s="188"/>
      <c r="X420" s="275"/>
      <c r="AC420" s="275"/>
      <c r="AD420" s="188"/>
      <c r="AI420" s="275"/>
      <c r="AN420" s="275"/>
      <c r="AO420" s="188"/>
      <c r="AP420" s="217"/>
    </row>
    <row r="421" spans="8:42" s="218" customFormat="1" ht="12.75" x14ac:dyDescent="0.2">
      <c r="H421" s="188"/>
      <c r="M421" s="275"/>
      <c r="R421" s="275"/>
      <c r="S421" s="188"/>
      <c r="X421" s="275"/>
      <c r="AC421" s="275"/>
      <c r="AD421" s="188"/>
      <c r="AI421" s="275"/>
      <c r="AN421" s="275"/>
      <c r="AO421" s="188"/>
      <c r="AP421" s="217"/>
    </row>
    <row r="422" spans="8:42" s="218" customFormat="1" ht="12.75" x14ac:dyDescent="0.2">
      <c r="H422" s="188"/>
      <c r="M422" s="275"/>
      <c r="R422" s="275"/>
      <c r="S422" s="188"/>
      <c r="X422" s="275"/>
      <c r="AC422" s="275"/>
      <c r="AD422" s="188"/>
      <c r="AI422" s="275"/>
      <c r="AN422" s="275"/>
      <c r="AO422" s="188"/>
      <c r="AP422" s="217"/>
    </row>
    <row r="423" spans="8:42" s="218" customFormat="1" ht="12.75" x14ac:dyDescent="0.2">
      <c r="H423" s="188"/>
      <c r="M423" s="275"/>
      <c r="R423" s="275"/>
      <c r="S423" s="188"/>
      <c r="X423" s="275"/>
      <c r="AC423" s="275"/>
      <c r="AD423" s="188"/>
      <c r="AI423" s="275"/>
      <c r="AN423" s="275"/>
      <c r="AO423" s="188"/>
      <c r="AP423" s="217"/>
    </row>
    <row r="424" spans="8:42" s="218" customFormat="1" ht="12.75" x14ac:dyDescent="0.2">
      <c r="H424" s="188"/>
      <c r="M424" s="275"/>
      <c r="R424" s="275"/>
      <c r="S424" s="188"/>
      <c r="X424" s="275"/>
      <c r="AC424" s="275"/>
      <c r="AD424" s="188"/>
      <c r="AI424" s="275"/>
      <c r="AN424" s="275"/>
      <c r="AO424" s="188"/>
      <c r="AP424" s="217"/>
    </row>
    <row r="425" spans="8:42" s="218" customFormat="1" ht="12.75" x14ac:dyDescent="0.2">
      <c r="H425" s="188"/>
      <c r="M425" s="275"/>
      <c r="R425" s="275"/>
      <c r="S425" s="188"/>
      <c r="X425" s="275"/>
      <c r="AC425" s="275"/>
      <c r="AD425" s="188"/>
      <c r="AI425" s="275"/>
      <c r="AN425" s="275"/>
      <c r="AO425" s="188"/>
      <c r="AP425" s="217"/>
    </row>
    <row r="426" spans="8:42" s="218" customFormat="1" ht="12.75" x14ac:dyDescent="0.2">
      <c r="H426" s="188"/>
      <c r="M426" s="275"/>
      <c r="R426" s="275"/>
      <c r="S426" s="188"/>
      <c r="X426" s="275"/>
      <c r="AC426" s="275"/>
      <c r="AD426" s="188"/>
      <c r="AI426" s="275"/>
      <c r="AN426" s="275"/>
      <c r="AO426" s="188"/>
      <c r="AP426" s="217"/>
    </row>
    <row r="427" spans="8:42" s="218" customFormat="1" ht="12.75" x14ac:dyDescent="0.2">
      <c r="H427" s="188"/>
      <c r="M427" s="275"/>
      <c r="R427" s="275"/>
      <c r="S427" s="188"/>
      <c r="X427" s="275"/>
      <c r="AC427" s="275"/>
      <c r="AD427" s="188"/>
      <c r="AI427" s="275"/>
      <c r="AN427" s="275"/>
      <c r="AO427" s="188"/>
      <c r="AP427" s="217"/>
    </row>
    <row r="428" spans="8:42" s="218" customFormat="1" ht="12.75" x14ac:dyDescent="0.2">
      <c r="H428" s="188"/>
      <c r="M428" s="275"/>
      <c r="R428" s="275"/>
      <c r="S428" s="188"/>
      <c r="X428" s="275"/>
      <c r="AC428" s="275"/>
      <c r="AD428" s="188"/>
      <c r="AI428" s="275"/>
      <c r="AN428" s="275"/>
      <c r="AO428" s="188"/>
      <c r="AP428" s="217"/>
    </row>
    <row r="429" spans="8:42" s="218" customFormat="1" ht="12.75" x14ac:dyDescent="0.2">
      <c r="H429" s="188"/>
      <c r="M429" s="275"/>
      <c r="R429" s="275"/>
      <c r="S429" s="188"/>
      <c r="X429" s="275"/>
      <c r="AC429" s="275"/>
      <c r="AD429" s="188"/>
      <c r="AI429" s="275"/>
      <c r="AN429" s="275"/>
      <c r="AO429" s="188"/>
      <c r="AP429" s="217"/>
    </row>
    <row r="430" spans="8:42" s="218" customFormat="1" ht="12.75" x14ac:dyDescent="0.2">
      <c r="H430" s="188"/>
      <c r="M430" s="275"/>
      <c r="R430" s="275"/>
      <c r="S430" s="188"/>
      <c r="X430" s="275"/>
      <c r="AC430" s="275"/>
      <c r="AD430" s="188"/>
      <c r="AI430" s="275"/>
      <c r="AN430" s="275"/>
      <c r="AO430" s="188"/>
      <c r="AP430" s="217"/>
    </row>
    <row r="431" spans="8:42" s="218" customFormat="1" ht="12.75" x14ac:dyDescent="0.2">
      <c r="H431" s="188"/>
      <c r="M431" s="275"/>
      <c r="R431" s="275"/>
      <c r="S431" s="188"/>
      <c r="X431" s="275"/>
      <c r="AC431" s="275"/>
      <c r="AD431" s="188"/>
      <c r="AI431" s="275"/>
      <c r="AN431" s="275"/>
      <c r="AO431" s="188"/>
      <c r="AP431" s="217"/>
    </row>
    <row r="432" spans="8:42" s="218" customFormat="1" ht="12.75" x14ac:dyDescent="0.2">
      <c r="H432" s="188"/>
      <c r="M432" s="275"/>
      <c r="R432" s="275"/>
      <c r="S432" s="188"/>
      <c r="X432" s="275"/>
      <c r="AC432" s="275"/>
      <c r="AD432" s="188"/>
      <c r="AI432" s="275"/>
      <c r="AN432" s="275"/>
      <c r="AO432" s="188"/>
      <c r="AP432" s="217"/>
    </row>
    <row r="433" spans="8:42" s="218" customFormat="1" ht="12.75" x14ac:dyDescent="0.2">
      <c r="H433" s="188"/>
      <c r="M433" s="275"/>
      <c r="R433" s="275"/>
      <c r="S433" s="188"/>
      <c r="X433" s="275"/>
      <c r="AC433" s="275"/>
      <c r="AD433" s="188"/>
      <c r="AI433" s="275"/>
      <c r="AN433" s="275"/>
      <c r="AO433" s="188"/>
      <c r="AP433" s="217"/>
    </row>
    <row r="434" spans="8:42" s="218" customFormat="1" ht="12.75" x14ac:dyDescent="0.2">
      <c r="H434" s="188"/>
      <c r="M434" s="275"/>
      <c r="R434" s="275"/>
      <c r="S434" s="188"/>
      <c r="X434" s="275"/>
      <c r="AC434" s="275"/>
      <c r="AD434" s="188"/>
      <c r="AI434" s="275"/>
      <c r="AN434" s="275"/>
      <c r="AO434" s="188"/>
      <c r="AP434" s="217"/>
    </row>
    <row r="435" spans="8:42" s="218" customFormat="1" ht="12.75" x14ac:dyDescent="0.2">
      <c r="H435" s="188"/>
      <c r="M435" s="275"/>
      <c r="R435" s="275"/>
      <c r="S435" s="188"/>
      <c r="X435" s="275"/>
      <c r="AC435" s="275"/>
      <c r="AD435" s="188"/>
      <c r="AI435" s="275"/>
      <c r="AN435" s="275"/>
      <c r="AO435" s="188"/>
      <c r="AP435" s="217"/>
    </row>
    <row r="436" spans="8:42" s="218" customFormat="1" ht="12.75" x14ac:dyDescent="0.2">
      <c r="H436" s="188"/>
      <c r="M436" s="275"/>
      <c r="R436" s="275"/>
      <c r="S436" s="188"/>
      <c r="X436" s="275"/>
      <c r="AC436" s="275"/>
      <c r="AD436" s="188"/>
      <c r="AI436" s="275"/>
      <c r="AN436" s="275"/>
      <c r="AO436" s="188"/>
      <c r="AP436" s="217"/>
    </row>
    <row r="437" spans="8:42" s="218" customFormat="1" ht="12.75" x14ac:dyDescent="0.2">
      <c r="H437" s="188"/>
      <c r="M437" s="275"/>
      <c r="R437" s="275"/>
      <c r="S437" s="188"/>
      <c r="X437" s="275"/>
      <c r="AC437" s="275"/>
      <c r="AD437" s="188"/>
      <c r="AI437" s="275"/>
      <c r="AN437" s="275"/>
      <c r="AO437" s="188"/>
      <c r="AP437" s="217"/>
    </row>
    <row r="438" spans="8:42" s="218" customFormat="1" ht="12.75" x14ac:dyDescent="0.2">
      <c r="H438" s="188"/>
      <c r="M438" s="275"/>
      <c r="R438" s="275"/>
      <c r="S438" s="188"/>
      <c r="X438" s="275"/>
      <c r="AC438" s="275"/>
      <c r="AD438" s="188"/>
      <c r="AI438" s="275"/>
      <c r="AN438" s="275"/>
      <c r="AO438" s="188"/>
      <c r="AP438" s="217"/>
    </row>
    <row r="439" spans="8:42" s="218" customFormat="1" ht="12.75" x14ac:dyDescent="0.2">
      <c r="H439" s="188"/>
      <c r="M439" s="275"/>
      <c r="R439" s="275"/>
      <c r="S439" s="188"/>
      <c r="X439" s="275"/>
      <c r="AC439" s="275"/>
      <c r="AD439" s="188"/>
      <c r="AI439" s="275"/>
      <c r="AN439" s="275"/>
      <c r="AO439" s="188"/>
      <c r="AP439" s="217"/>
    </row>
    <row r="440" spans="8:42" s="218" customFormat="1" ht="12.75" x14ac:dyDescent="0.2">
      <c r="H440" s="188"/>
      <c r="M440" s="275"/>
      <c r="R440" s="275"/>
      <c r="S440" s="188"/>
      <c r="X440" s="275"/>
      <c r="AC440" s="275"/>
      <c r="AD440" s="188"/>
      <c r="AI440" s="275"/>
      <c r="AN440" s="275"/>
      <c r="AO440" s="188"/>
      <c r="AP440" s="217"/>
    </row>
    <row r="441" spans="8:42" s="218" customFormat="1" ht="12.75" x14ac:dyDescent="0.2">
      <c r="H441" s="188"/>
      <c r="M441" s="275"/>
      <c r="R441" s="275"/>
      <c r="S441" s="188"/>
      <c r="X441" s="275"/>
      <c r="AC441" s="275"/>
      <c r="AD441" s="188"/>
      <c r="AI441" s="275"/>
      <c r="AN441" s="275"/>
      <c r="AO441" s="188"/>
      <c r="AP441" s="217"/>
    </row>
    <row r="442" spans="8:42" s="218" customFormat="1" ht="12.75" x14ac:dyDescent="0.2">
      <c r="H442" s="188"/>
      <c r="M442" s="275"/>
      <c r="R442" s="275"/>
      <c r="S442" s="188"/>
      <c r="X442" s="275"/>
      <c r="AC442" s="275"/>
      <c r="AD442" s="188"/>
      <c r="AI442" s="275"/>
      <c r="AN442" s="275"/>
      <c r="AO442" s="188"/>
      <c r="AP442" s="217"/>
    </row>
    <row r="443" spans="8:42" s="218" customFormat="1" ht="12.75" x14ac:dyDescent="0.2">
      <c r="H443" s="188"/>
      <c r="M443" s="275"/>
      <c r="R443" s="275"/>
      <c r="S443" s="188"/>
      <c r="X443" s="275"/>
      <c r="AC443" s="275"/>
      <c r="AD443" s="188"/>
      <c r="AI443" s="275"/>
      <c r="AN443" s="275"/>
      <c r="AO443" s="188"/>
      <c r="AP443" s="217"/>
    </row>
    <row r="444" spans="8:42" s="218" customFormat="1" ht="12.75" x14ac:dyDescent="0.2">
      <c r="H444" s="188"/>
      <c r="M444" s="275"/>
      <c r="R444" s="275"/>
      <c r="S444" s="188"/>
      <c r="X444" s="275"/>
      <c r="AC444" s="275"/>
      <c r="AD444" s="188"/>
      <c r="AI444" s="275"/>
      <c r="AN444" s="275"/>
      <c r="AO444" s="188"/>
      <c r="AP444" s="217"/>
    </row>
    <row r="445" spans="8:42" s="218" customFormat="1" ht="12.75" x14ac:dyDescent="0.2">
      <c r="H445" s="188"/>
      <c r="M445" s="275"/>
      <c r="R445" s="275"/>
      <c r="S445" s="188"/>
      <c r="X445" s="275"/>
      <c r="AC445" s="275"/>
      <c r="AD445" s="188"/>
      <c r="AI445" s="275"/>
      <c r="AN445" s="275"/>
      <c r="AO445" s="188"/>
      <c r="AP445" s="217"/>
    </row>
    <row r="446" spans="8:42" s="218" customFormat="1" ht="12.75" x14ac:dyDescent="0.2">
      <c r="H446" s="188"/>
      <c r="M446" s="275"/>
      <c r="R446" s="275"/>
      <c r="S446" s="188"/>
      <c r="X446" s="275"/>
      <c r="AC446" s="275"/>
      <c r="AD446" s="188"/>
      <c r="AI446" s="275"/>
      <c r="AN446" s="275"/>
      <c r="AO446" s="188"/>
      <c r="AP446" s="217"/>
    </row>
    <row r="447" spans="8:42" s="218" customFormat="1" ht="12.75" x14ac:dyDescent="0.2">
      <c r="H447" s="188"/>
      <c r="M447" s="275"/>
      <c r="R447" s="275"/>
      <c r="S447" s="188"/>
      <c r="X447" s="275"/>
      <c r="AC447" s="275"/>
      <c r="AD447" s="188"/>
      <c r="AI447" s="275"/>
      <c r="AN447" s="275"/>
      <c r="AO447" s="188"/>
      <c r="AP447" s="217"/>
    </row>
    <row r="448" spans="8:42" s="218" customFormat="1" ht="12.75" x14ac:dyDescent="0.2">
      <c r="H448" s="188"/>
      <c r="M448" s="275"/>
      <c r="R448" s="275"/>
      <c r="S448" s="188"/>
      <c r="X448" s="275"/>
      <c r="AC448" s="275"/>
      <c r="AD448" s="188"/>
      <c r="AI448" s="275"/>
      <c r="AN448" s="275"/>
      <c r="AO448" s="188"/>
      <c r="AP448" s="217"/>
    </row>
    <row r="449" spans="8:42" s="218" customFormat="1" ht="12.75" x14ac:dyDescent="0.2">
      <c r="H449" s="188"/>
      <c r="M449" s="275"/>
      <c r="R449" s="275"/>
      <c r="S449" s="188"/>
      <c r="X449" s="275"/>
      <c r="AC449" s="275"/>
      <c r="AD449" s="188"/>
      <c r="AI449" s="275"/>
      <c r="AN449" s="275"/>
      <c r="AO449" s="188"/>
      <c r="AP449" s="217"/>
    </row>
    <row r="450" spans="8:42" s="218" customFormat="1" ht="12.75" x14ac:dyDescent="0.2">
      <c r="H450" s="188"/>
      <c r="M450" s="275"/>
      <c r="R450" s="275"/>
      <c r="S450" s="188"/>
      <c r="X450" s="275"/>
      <c r="AC450" s="275"/>
      <c r="AD450" s="188"/>
      <c r="AI450" s="275"/>
      <c r="AN450" s="275"/>
      <c r="AO450" s="188"/>
      <c r="AP450" s="217"/>
    </row>
    <row r="451" spans="8:42" s="218" customFormat="1" ht="12.75" x14ac:dyDescent="0.2">
      <c r="H451" s="188"/>
      <c r="M451" s="275"/>
      <c r="R451" s="275"/>
      <c r="S451" s="188"/>
      <c r="X451" s="275"/>
      <c r="AC451" s="275"/>
      <c r="AD451" s="188"/>
      <c r="AI451" s="275"/>
      <c r="AN451" s="275"/>
      <c r="AO451" s="188"/>
      <c r="AP451" s="217"/>
    </row>
    <row r="452" spans="8:42" s="218" customFormat="1" ht="12.75" x14ac:dyDescent="0.2">
      <c r="H452" s="188"/>
      <c r="M452" s="275"/>
      <c r="R452" s="275"/>
      <c r="S452" s="188"/>
      <c r="X452" s="275"/>
      <c r="AC452" s="275"/>
      <c r="AD452" s="188"/>
      <c r="AI452" s="275"/>
      <c r="AN452" s="275"/>
      <c r="AO452" s="188"/>
      <c r="AP452" s="217"/>
    </row>
    <row r="453" spans="8:42" s="218" customFormat="1" ht="12.75" x14ac:dyDescent="0.2">
      <c r="H453" s="188"/>
      <c r="M453" s="275"/>
      <c r="R453" s="275"/>
      <c r="S453" s="188"/>
      <c r="X453" s="275"/>
      <c r="AC453" s="275"/>
      <c r="AD453" s="188"/>
      <c r="AI453" s="275"/>
      <c r="AN453" s="275"/>
      <c r="AO453" s="188"/>
      <c r="AP453" s="217"/>
    </row>
    <row r="454" spans="8:42" s="218" customFormat="1" ht="12.75" x14ac:dyDescent="0.2">
      <c r="H454" s="188"/>
      <c r="M454" s="275"/>
      <c r="R454" s="275"/>
      <c r="S454" s="188"/>
      <c r="X454" s="275"/>
      <c r="AC454" s="275"/>
      <c r="AD454" s="188"/>
      <c r="AI454" s="275"/>
      <c r="AN454" s="275"/>
      <c r="AO454" s="188"/>
      <c r="AP454" s="217"/>
    </row>
    <row r="455" spans="8:42" s="218" customFormat="1" ht="12.75" x14ac:dyDescent="0.2">
      <c r="H455" s="188"/>
      <c r="M455" s="275"/>
      <c r="R455" s="275"/>
      <c r="S455" s="188"/>
      <c r="X455" s="275"/>
      <c r="AC455" s="275"/>
      <c r="AD455" s="188"/>
      <c r="AI455" s="275"/>
      <c r="AN455" s="275"/>
      <c r="AO455" s="188"/>
      <c r="AP455" s="217"/>
    </row>
    <row r="456" spans="8:42" s="218" customFormat="1" ht="12.75" x14ac:dyDescent="0.2">
      <c r="H456" s="188"/>
      <c r="M456" s="275"/>
      <c r="R456" s="275"/>
      <c r="S456" s="188"/>
      <c r="X456" s="275"/>
      <c r="AC456" s="275"/>
      <c r="AD456" s="188"/>
      <c r="AI456" s="275"/>
      <c r="AN456" s="275"/>
      <c r="AO456" s="188"/>
      <c r="AP456" s="217"/>
    </row>
    <row r="457" spans="8:42" s="218" customFormat="1" ht="12.75" x14ac:dyDescent="0.2">
      <c r="H457" s="188"/>
      <c r="M457" s="275"/>
      <c r="R457" s="275"/>
      <c r="S457" s="188"/>
      <c r="X457" s="275"/>
      <c r="AC457" s="275"/>
      <c r="AD457" s="188"/>
      <c r="AI457" s="275"/>
      <c r="AN457" s="275"/>
      <c r="AO457" s="188"/>
      <c r="AP457" s="217"/>
    </row>
    <row r="458" spans="8:42" s="218" customFormat="1" ht="12.75" x14ac:dyDescent="0.2">
      <c r="H458" s="188"/>
      <c r="M458" s="275"/>
      <c r="R458" s="275"/>
      <c r="S458" s="188"/>
      <c r="X458" s="275"/>
      <c r="AC458" s="275"/>
      <c r="AD458" s="188"/>
      <c r="AI458" s="275"/>
      <c r="AN458" s="275"/>
      <c r="AO458" s="188"/>
      <c r="AP458" s="217"/>
    </row>
    <row r="459" spans="8:42" s="218" customFormat="1" ht="12.75" x14ac:dyDescent="0.2">
      <c r="H459" s="188"/>
      <c r="M459" s="275"/>
      <c r="R459" s="275"/>
      <c r="S459" s="188"/>
      <c r="X459" s="275"/>
      <c r="AC459" s="275"/>
      <c r="AD459" s="188"/>
      <c r="AI459" s="275"/>
      <c r="AN459" s="275"/>
      <c r="AO459" s="188"/>
      <c r="AP459" s="217"/>
    </row>
    <row r="460" spans="8:42" s="218" customFormat="1" ht="12.75" x14ac:dyDescent="0.2">
      <c r="H460" s="188"/>
      <c r="M460" s="275"/>
      <c r="R460" s="275"/>
      <c r="S460" s="188"/>
      <c r="X460" s="275"/>
      <c r="AC460" s="275"/>
      <c r="AD460" s="188"/>
      <c r="AI460" s="275"/>
      <c r="AN460" s="275"/>
      <c r="AO460" s="188"/>
      <c r="AP460" s="217"/>
    </row>
    <row r="461" spans="8:42" s="218" customFormat="1" ht="12.75" x14ac:dyDescent="0.2">
      <c r="H461" s="188"/>
      <c r="M461" s="275"/>
      <c r="R461" s="275"/>
      <c r="S461" s="188"/>
      <c r="X461" s="275"/>
      <c r="AC461" s="275"/>
      <c r="AD461" s="188"/>
      <c r="AI461" s="275"/>
      <c r="AN461" s="275"/>
      <c r="AO461" s="188"/>
      <c r="AP461" s="217"/>
    </row>
    <row r="462" spans="8:42" s="218" customFormat="1" ht="12.75" x14ac:dyDescent="0.2">
      <c r="H462" s="188"/>
      <c r="M462" s="275"/>
      <c r="R462" s="275"/>
      <c r="S462" s="188"/>
      <c r="X462" s="275"/>
      <c r="AC462" s="275"/>
      <c r="AD462" s="188"/>
      <c r="AI462" s="275"/>
      <c r="AN462" s="275"/>
      <c r="AO462" s="188"/>
      <c r="AP462" s="217"/>
    </row>
    <row r="463" spans="8:42" s="218" customFormat="1" ht="12.75" x14ac:dyDescent="0.2">
      <c r="H463" s="188"/>
      <c r="M463" s="275"/>
      <c r="R463" s="275"/>
      <c r="S463" s="188"/>
      <c r="X463" s="275"/>
      <c r="AC463" s="275"/>
      <c r="AD463" s="188"/>
      <c r="AI463" s="275"/>
      <c r="AN463" s="275"/>
      <c r="AO463" s="188"/>
      <c r="AP463" s="217"/>
    </row>
    <row r="464" spans="8:42" s="218" customFormat="1" ht="12.75" x14ac:dyDescent="0.2">
      <c r="H464" s="188"/>
      <c r="M464" s="275"/>
      <c r="R464" s="275"/>
      <c r="S464" s="188"/>
      <c r="X464" s="275"/>
      <c r="AC464" s="275"/>
      <c r="AD464" s="188"/>
      <c r="AI464" s="275"/>
      <c r="AN464" s="275"/>
      <c r="AO464" s="188"/>
      <c r="AP464" s="217"/>
    </row>
    <row r="465" spans="8:42" s="218" customFormat="1" ht="12.75" x14ac:dyDescent="0.2">
      <c r="H465" s="188"/>
      <c r="M465" s="275"/>
      <c r="R465" s="275"/>
      <c r="S465" s="188"/>
      <c r="X465" s="275"/>
      <c r="AC465" s="275"/>
      <c r="AD465" s="188"/>
      <c r="AI465" s="275"/>
      <c r="AN465" s="275"/>
      <c r="AO465" s="188"/>
      <c r="AP465" s="217"/>
    </row>
    <row r="466" spans="8:42" s="218" customFormat="1" ht="12.75" x14ac:dyDescent="0.2">
      <c r="H466" s="188"/>
      <c r="M466" s="275"/>
      <c r="R466" s="275"/>
      <c r="S466" s="188"/>
      <c r="X466" s="275"/>
      <c r="AC466" s="275"/>
      <c r="AD466" s="188"/>
      <c r="AI466" s="275"/>
      <c r="AN466" s="275"/>
      <c r="AO466" s="188"/>
      <c r="AP466" s="217"/>
    </row>
    <row r="467" spans="8:42" s="218" customFormat="1" ht="12.75" x14ac:dyDescent="0.2">
      <c r="H467" s="188"/>
      <c r="M467" s="275"/>
      <c r="R467" s="275"/>
      <c r="S467" s="188"/>
      <c r="X467" s="275"/>
      <c r="AC467" s="275"/>
      <c r="AD467" s="188"/>
      <c r="AI467" s="275"/>
      <c r="AN467" s="275"/>
      <c r="AO467" s="188"/>
      <c r="AP467" s="217"/>
    </row>
    <row r="468" spans="8:42" s="218" customFormat="1" ht="12.75" x14ac:dyDescent="0.2">
      <c r="H468" s="188"/>
      <c r="M468" s="275"/>
      <c r="R468" s="275"/>
      <c r="S468" s="188"/>
      <c r="X468" s="275"/>
      <c r="AC468" s="275"/>
      <c r="AD468" s="188"/>
      <c r="AI468" s="275"/>
      <c r="AN468" s="275"/>
      <c r="AO468" s="188"/>
      <c r="AP468" s="217"/>
    </row>
    <row r="469" spans="8:42" s="218" customFormat="1" ht="12.75" x14ac:dyDescent="0.2">
      <c r="H469" s="188"/>
      <c r="M469" s="275"/>
      <c r="R469" s="275"/>
      <c r="S469" s="188"/>
      <c r="X469" s="275"/>
      <c r="AC469" s="275"/>
      <c r="AD469" s="188"/>
      <c r="AI469" s="275"/>
      <c r="AN469" s="275"/>
      <c r="AO469" s="188"/>
      <c r="AP469" s="217"/>
    </row>
    <row r="470" spans="8:42" s="218" customFormat="1" ht="12.75" x14ac:dyDescent="0.2">
      <c r="H470" s="188"/>
      <c r="M470" s="275"/>
      <c r="R470" s="275"/>
      <c r="S470" s="188"/>
      <c r="X470" s="275"/>
      <c r="AC470" s="275"/>
      <c r="AD470" s="188"/>
      <c r="AI470" s="275"/>
      <c r="AN470" s="275"/>
      <c r="AO470" s="188"/>
      <c r="AP470" s="217"/>
    </row>
    <row r="471" spans="8:42" s="218" customFormat="1" ht="12.75" x14ac:dyDescent="0.2">
      <c r="H471" s="188"/>
      <c r="M471" s="275"/>
      <c r="R471" s="275"/>
      <c r="S471" s="188"/>
      <c r="X471" s="275"/>
      <c r="AC471" s="275"/>
      <c r="AD471" s="188"/>
      <c r="AI471" s="275"/>
      <c r="AN471" s="275"/>
      <c r="AO471" s="188"/>
      <c r="AP471" s="217"/>
    </row>
    <row r="472" spans="8:42" s="218" customFormat="1" ht="12.75" x14ac:dyDescent="0.2">
      <c r="H472" s="188"/>
      <c r="M472" s="275"/>
      <c r="R472" s="275"/>
      <c r="S472" s="188"/>
      <c r="X472" s="275"/>
      <c r="AC472" s="275"/>
      <c r="AD472" s="188"/>
      <c r="AI472" s="275"/>
      <c r="AN472" s="275"/>
      <c r="AO472" s="188"/>
      <c r="AP472" s="217"/>
    </row>
    <row r="473" spans="8:42" s="218" customFormat="1" ht="12.75" x14ac:dyDescent="0.2">
      <c r="H473" s="188"/>
      <c r="M473" s="275"/>
      <c r="R473" s="275"/>
      <c r="S473" s="188"/>
      <c r="X473" s="275"/>
      <c r="AC473" s="275"/>
      <c r="AD473" s="188"/>
      <c r="AI473" s="275"/>
      <c r="AN473" s="275"/>
      <c r="AO473" s="188"/>
      <c r="AP473" s="217"/>
    </row>
    <row r="474" spans="8:42" s="218" customFormat="1" ht="12.75" x14ac:dyDescent="0.2">
      <c r="H474" s="188"/>
      <c r="M474" s="275"/>
      <c r="R474" s="275"/>
      <c r="S474" s="188"/>
      <c r="X474" s="275"/>
      <c r="AC474" s="275"/>
      <c r="AD474" s="188"/>
      <c r="AI474" s="275"/>
      <c r="AN474" s="275"/>
      <c r="AO474" s="188"/>
      <c r="AP474" s="217"/>
    </row>
    <row r="475" spans="8:42" s="218" customFormat="1" ht="12.75" x14ac:dyDescent="0.2">
      <c r="H475" s="188"/>
      <c r="M475" s="275"/>
      <c r="R475" s="275"/>
      <c r="S475" s="188"/>
      <c r="X475" s="275"/>
      <c r="AC475" s="275"/>
      <c r="AD475" s="188"/>
      <c r="AI475" s="275"/>
      <c r="AN475" s="275"/>
      <c r="AO475" s="188"/>
      <c r="AP475" s="217"/>
    </row>
    <row r="476" spans="8:42" s="218" customFormat="1" ht="12.75" x14ac:dyDescent="0.2">
      <c r="H476" s="188"/>
      <c r="M476" s="275"/>
      <c r="R476" s="275"/>
      <c r="S476" s="188"/>
      <c r="X476" s="275"/>
      <c r="AC476" s="275"/>
      <c r="AD476" s="188"/>
      <c r="AI476" s="275"/>
      <c r="AN476" s="275"/>
      <c r="AO476" s="188"/>
      <c r="AP476" s="217"/>
    </row>
    <row r="477" spans="8:42" s="218" customFormat="1" ht="12.75" x14ac:dyDescent="0.2">
      <c r="H477" s="188"/>
      <c r="M477" s="275"/>
      <c r="R477" s="275"/>
      <c r="S477" s="188"/>
      <c r="X477" s="275"/>
      <c r="AC477" s="275"/>
      <c r="AD477" s="188"/>
      <c r="AI477" s="275"/>
      <c r="AN477" s="275"/>
      <c r="AO477" s="188"/>
      <c r="AP477" s="217"/>
    </row>
    <row r="478" spans="8:42" s="218" customFormat="1" ht="12.75" x14ac:dyDescent="0.2">
      <c r="H478" s="188"/>
      <c r="M478" s="275"/>
      <c r="R478" s="275"/>
      <c r="S478" s="188"/>
      <c r="X478" s="275"/>
      <c r="AC478" s="275"/>
      <c r="AD478" s="188"/>
      <c r="AI478" s="275"/>
      <c r="AN478" s="275"/>
      <c r="AO478" s="188"/>
      <c r="AP478" s="217"/>
    </row>
  </sheetData>
  <pageMargins left="0.7" right="0.7" top="0.75" bottom="0.75" header="0.3" footer="0.3"/>
  <pageSetup scale="70" fitToWidth="4" orientation="landscape" r:id="rId1"/>
  <colBreaks count="3" manualBreakCount="3">
    <brk id="7" max="50" man="1"/>
    <brk id="18" max="1048575" man="1"/>
    <brk id="2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7" tint="0.59999389629810485"/>
    <pageSetUpPr fitToPage="1"/>
  </sheetPr>
  <dimension ref="A1:H20"/>
  <sheetViews>
    <sheetView tabSelected="1" workbookViewId="0">
      <selection activeCell="A16" sqref="A16"/>
    </sheetView>
  </sheetViews>
  <sheetFormatPr defaultRowHeight="14.25" x14ac:dyDescent="0.2"/>
  <cols>
    <col min="1" max="1" width="22.42578125" style="276" customWidth="1"/>
    <col min="2" max="2" width="13.7109375" style="276" customWidth="1"/>
    <col min="3" max="3" width="13.42578125" style="276" customWidth="1"/>
    <col min="4" max="4" width="13.85546875" style="276" customWidth="1"/>
    <col min="5" max="5" width="16.5703125" style="276" customWidth="1"/>
    <col min="6" max="6" width="15.7109375" style="276" customWidth="1"/>
    <col min="7" max="7" width="10.7109375" style="276" customWidth="1"/>
    <col min="8" max="8" width="13.140625" style="276" customWidth="1"/>
    <col min="9" max="16384" width="9.140625" style="276"/>
  </cols>
  <sheetData>
    <row r="1" spans="1:8" ht="31.5" customHeight="1" x14ac:dyDescent="0.25">
      <c r="A1" s="182" t="s">
        <v>91</v>
      </c>
      <c r="B1" s="183"/>
      <c r="C1" s="183"/>
      <c r="D1" s="183"/>
      <c r="E1" s="183"/>
      <c r="F1" s="183"/>
      <c r="G1" s="183"/>
      <c r="H1" s="183"/>
    </row>
    <row r="2" spans="1:8" s="242" customFormat="1" ht="14.25" customHeight="1" x14ac:dyDescent="0.2">
      <c r="A2" s="279" t="s">
        <v>92</v>
      </c>
      <c r="B2" s="267"/>
      <c r="C2" s="267"/>
      <c r="D2" s="267"/>
      <c r="E2" s="267"/>
      <c r="F2" s="267"/>
      <c r="G2" s="267"/>
      <c r="H2" s="267"/>
    </row>
    <row r="3" spans="1:8" ht="21" customHeight="1" x14ac:dyDescent="0.2">
      <c r="A3" s="183"/>
      <c r="B3" s="183"/>
      <c r="C3" s="183"/>
      <c r="D3" s="183"/>
      <c r="E3" s="183"/>
      <c r="F3" s="183"/>
      <c r="G3" s="183"/>
      <c r="H3" s="183"/>
    </row>
    <row r="4" spans="1:8" s="277" customFormat="1" ht="42.75" customHeight="1" thickBot="1" x14ac:dyDescent="0.3">
      <c r="A4" s="280" t="s">
        <v>93</v>
      </c>
      <c r="B4" s="281" t="s">
        <v>94</v>
      </c>
      <c r="C4" s="281" t="s">
        <v>85</v>
      </c>
      <c r="D4" s="281" t="s">
        <v>95</v>
      </c>
      <c r="E4" s="281" t="s">
        <v>96</v>
      </c>
      <c r="F4" s="281" t="s">
        <v>83</v>
      </c>
      <c r="G4" s="281" t="s">
        <v>97</v>
      </c>
      <c r="H4" s="281" t="s">
        <v>98</v>
      </c>
    </row>
    <row r="5" spans="1:8" s="218" customFormat="1" ht="21" customHeight="1" x14ac:dyDescent="0.2">
      <c r="A5" s="186" t="s">
        <v>99</v>
      </c>
      <c r="B5" s="282">
        <f>SUM('1568 LRAMVA 2012 prg only'!I17:I28)/1000</f>
        <v>3048.0799028545694</v>
      </c>
      <c r="C5" s="283">
        <f>+'1568 LRAMVA 2012 prg only'!M44</f>
        <v>42449.592780421313</v>
      </c>
      <c r="D5" s="283">
        <f>+'1568 LRAMVA 2012 prg only'!Q44</f>
        <v>1115.6779091562312</v>
      </c>
      <c r="E5" s="283">
        <f>SUM(C5:D5)</f>
        <v>43565.270689577548</v>
      </c>
      <c r="F5" s="284">
        <v>1085576654</v>
      </c>
      <c r="G5" s="285" t="s">
        <v>24</v>
      </c>
      <c r="H5" s="286">
        <f>ROUND(+E5/F5,5)</f>
        <v>4.0000000000000003E-5</v>
      </c>
    </row>
    <row r="6" spans="1:8" s="218" customFormat="1" ht="21" customHeight="1" x14ac:dyDescent="0.2">
      <c r="A6" s="186" t="s">
        <v>100</v>
      </c>
      <c r="B6" s="282">
        <f>SUM('1568 LRAMVA 2012 prg only'!T17:T28)/1000</f>
        <v>1384.3755406865525</v>
      </c>
      <c r="C6" s="283">
        <f>+'1568 LRAMVA 2012 prg only'!X44</f>
        <v>12617.102536896778</v>
      </c>
      <c r="D6" s="283">
        <f>+'1568 LRAMVA 2012 prg only'!AB44</f>
        <v>330.90364351931322</v>
      </c>
      <c r="E6" s="283">
        <f t="shared" ref="E6:E7" si="0">SUM(C6:D6)</f>
        <v>12948.006180416092</v>
      </c>
      <c r="F6" s="284">
        <v>398880653</v>
      </c>
      <c r="G6" s="285" t="s">
        <v>24</v>
      </c>
      <c r="H6" s="286">
        <f t="shared" ref="H6" si="1">ROUND(+E6/F6,5)</f>
        <v>3.0000000000000001E-5</v>
      </c>
    </row>
    <row r="7" spans="1:8" s="218" customFormat="1" ht="21" customHeight="1" x14ac:dyDescent="0.2">
      <c r="A7" s="186" t="s">
        <v>101</v>
      </c>
      <c r="B7" s="287">
        <f>SUM('1568 LRAMVA 2012 prg only'!AE17:AE28)/1000</f>
        <v>29.693434481770517</v>
      </c>
      <c r="C7" s="283">
        <f>+'1568 LRAMVA 2012 prg only'!AI44</f>
        <v>47168.021226344128</v>
      </c>
      <c r="D7" s="283">
        <f>+'1568 LRAMVA 2012 prg only'!AM44</f>
        <v>1234.7404627329986</v>
      </c>
      <c r="E7" s="283">
        <f t="shared" si="0"/>
        <v>48402.761689077124</v>
      </c>
      <c r="F7" s="284">
        <v>3932952</v>
      </c>
      <c r="G7" s="285" t="s">
        <v>60</v>
      </c>
      <c r="H7" s="286">
        <f>ROUND(+E7/F7,5)</f>
        <v>1.231E-2</v>
      </c>
    </row>
    <row r="8" spans="1:8" s="218" customFormat="1" ht="7.5" customHeight="1" thickBot="1" x14ac:dyDescent="0.25">
      <c r="A8" s="186"/>
      <c r="B8" s="288"/>
      <c r="C8" s="289"/>
      <c r="D8" s="289"/>
      <c r="E8" s="289"/>
      <c r="F8" s="290"/>
      <c r="G8" s="290"/>
      <c r="H8" s="290"/>
    </row>
    <row r="9" spans="1:8" s="275" customFormat="1" ht="23.25" customHeight="1" x14ac:dyDescent="0.2">
      <c r="A9" s="189" t="s">
        <v>102</v>
      </c>
      <c r="B9" s="189"/>
      <c r="C9" s="291">
        <f t="shared" ref="C9:D9" si="2">SUM(C5:C7)</f>
        <v>102234.71654366222</v>
      </c>
      <c r="D9" s="291">
        <f t="shared" si="2"/>
        <v>2681.3220154085429</v>
      </c>
      <c r="E9" s="291">
        <f>SUM(E5:E7)</f>
        <v>104916.03855907076</v>
      </c>
      <c r="F9" s="189"/>
      <c r="G9" s="189"/>
      <c r="H9" s="189"/>
    </row>
    <row r="10" spans="1:8" s="218" customFormat="1" ht="12.75" x14ac:dyDescent="0.2">
      <c r="A10" s="186"/>
      <c r="B10" s="186"/>
      <c r="C10" s="186"/>
      <c r="D10" s="186"/>
      <c r="E10" s="186"/>
      <c r="F10" s="186"/>
      <c r="G10" s="186"/>
      <c r="H10" s="186"/>
    </row>
    <row r="11" spans="1:8" s="218" customFormat="1" ht="12.75" x14ac:dyDescent="0.2">
      <c r="A11" s="186"/>
      <c r="B11" s="186"/>
      <c r="C11" s="186"/>
      <c r="D11" s="186"/>
      <c r="E11" s="186"/>
      <c r="F11" s="186"/>
      <c r="G11" s="186"/>
      <c r="H11" s="186"/>
    </row>
    <row r="12" spans="1:8" s="218" customFormat="1" ht="12.75" x14ac:dyDescent="0.2"/>
    <row r="13" spans="1:8" s="218" customFormat="1" ht="12.75" x14ac:dyDescent="0.2"/>
    <row r="14" spans="1:8" s="218" customFormat="1" ht="12.75" x14ac:dyDescent="0.2"/>
    <row r="15" spans="1:8" s="218" customFormat="1" ht="12.75" x14ac:dyDescent="0.2"/>
    <row r="16" spans="1:8" s="218" customFormat="1" ht="12.75" x14ac:dyDescent="0.2"/>
    <row r="17" s="218" customFormat="1" ht="12.75" x14ac:dyDescent="0.2"/>
    <row r="18" s="218" customFormat="1" ht="12.75" x14ac:dyDescent="0.2"/>
    <row r="19" s="218" customFormat="1" ht="12.75" x14ac:dyDescent="0.2"/>
    <row r="20" s="218" customFormat="1" ht="12.75" x14ac:dyDescent="0.2"/>
  </sheetData>
  <pageMargins left="0.7" right="0.7" top="0.75" bottom="0.75" header="0.3" footer="0.3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2012 programs only</vt:lpstr>
      <vt:lpstr>1568 LRAMVA 2012 prg only</vt:lpstr>
      <vt:lpstr>Rate Riders 2012 prg only</vt:lpstr>
      <vt:lpstr>'1568 LRAMVA 2012 prg only'!Print_Area</vt:lpstr>
      <vt:lpstr>'1568 LRAMVA 2012 prg only'!Print_Titles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Nagy, Judith</dc:creator>
  <cp:lastModifiedBy>Nagy, Judith</cp:lastModifiedBy>
  <dcterms:created xsi:type="dcterms:W3CDTF">2013-12-19T17:17:15Z</dcterms:created>
  <dcterms:modified xsi:type="dcterms:W3CDTF">2013-12-19T17:23:45Z</dcterms:modified>
</cp:coreProperties>
</file>