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19020" windowHeight="11640"/>
  </bookViews>
  <sheets>
    <sheet name="2012 ICM Rate Adder" sheetId="3" r:id="rId1"/>
  </sheets>
  <externalReferences>
    <externalReference r:id="rId2"/>
  </externalReferences>
  <definedNames>
    <definedName name="_xlnm.Print_Area" localSheetId="0">'2012 ICM Rate Adder'!#REF!</definedName>
  </definedNames>
  <calcPr calcId="145621"/>
</workbook>
</file>

<file path=xl/calcChain.xml><?xml version="1.0" encoding="utf-8"?>
<calcChain xmlns="http://schemas.openxmlformats.org/spreadsheetml/2006/main">
  <c r="N18" i="3" l="1"/>
  <c r="N20" i="3"/>
  <c r="N14" i="3" s="1"/>
  <c r="E13" i="3"/>
  <c r="D13" i="3"/>
  <c r="C13" i="3"/>
  <c r="E12" i="3"/>
  <c r="D12" i="3"/>
  <c r="C12" i="3"/>
  <c r="E11" i="3"/>
  <c r="D11" i="3"/>
  <c r="C11" i="3"/>
  <c r="E10" i="3"/>
  <c r="D10" i="3"/>
  <c r="C10" i="3"/>
  <c r="E9" i="3"/>
  <c r="D9" i="3"/>
  <c r="C9" i="3"/>
  <c r="E8" i="3"/>
  <c r="D8" i="3"/>
  <c r="C8" i="3"/>
  <c r="E7" i="3"/>
  <c r="D7" i="3"/>
  <c r="C7" i="3"/>
  <c r="E6" i="3"/>
  <c r="D6" i="3"/>
  <c r="C6" i="3"/>
  <c r="E5" i="3"/>
  <c r="D5" i="3"/>
  <c r="C5" i="3"/>
  <c r="L13" i="3" l="1"/>
  <c r="U13" i="3" s="1"/>
  <c r="L12" i="3"/>
  <c r="U12" i="3" s="1"/>
  <c r="L11" i="3"/>
  <c r="M9" i="3"/>
  <c r="V9" i="3" s="1"/>
  <c r="L7" i="3"/>
  <c r="U7" i="3" s="1"/>
  <c r="L6" i="3"/>
  <c r="U6" i="3" s="1"/>
  <c r="K13" i="3"/>
  <c r="K9" i="3"/>
  <c r="K5" i="3"/>
  <c r="M10" i="3"/>
  <c r="V10" i="3" s="1"/>
  <c r="L8" i="3"/>
  <c r="K12" i="3"/>
  <c r="K8" i="3"/>
  <c r="M13" i="3"/>
  <c r="V13" i="3" s="1"/>
  <c r="M12" i="3"/>
  <c r="V12" i="3" s="1"/>
  <c r="M11" i="3"/>
  <c r="V11" i="3" s="1"/>
  <c r="L9" i="3"/>
  <c r="M7" i="3"/>
  <c r="V7" i="3" s="1"/>
  <c r="M6" i="3"/>
  <c r="V6" i="3" s="1"/>
  <c r="M5" i="3"/>
  <c r="K11" i="3"/>
  <c r="K7" i="3"/>
  <c r="L10" i="3"/>
  <c r="M8" i="3"/>
  <c r="V8" i="3" s="1"/>
  <c r="L5" i="3"/>
  <c r="K10" i="3"/>
  <c r="K6" i="3"/>
  <c r="U5" i="3" l="1"/>
  <c r="L14" i="3"/>
  <c r="T6" i="3"/>
  <c r="N6" i="3"/>
  <c r="T9" i="3"/>
  <c r="N9" i="3"/>
  <c r="T10" i="3"/>
  <c r="N10" i="3"/>
  <c r="T7" i="3"/>
  <c r="N7" i="3"/>
  <c r="T13" i="3"/>
  <c r="N13" i="3"/>
  <c r="T11" i="3"/>
  <c r="N11" i="3"/>
  <c r="T8" i="3"/>
  <c r="N8" i="3"/>
  <c r="V5" i="3"/>
  <c r="M14" i="3"/>
  <c r="T12" i="3"/>
  <c r="N12" i="3"/>
  <c r="T5" i="3"/>
  <c r="K14" i="3"/>
  <c r="N5" i="3"/>
  <c r="N15" i="3" l="1"/>
</calcChain>
</file>

<file path=xl/sharedStrings.xml><?xml version="1.0" encoding="utf-8"?>
<sst xmlns="http://schemas.openxmlformats.org/spreadsheetml/2006/main" count="38" uniqueCount="37">
  <si>
    <t>Rate Class</t>
  </si>
  <si>
    <t>Fixed Metric</t>
  </si>
  <si>
    <t>Vol Metric</t>
  </si>
  <si>
    <t xml:space="preserve"> </t>
  </si>
  <si>
    <t>K = D / H / 12</t>
  </si>
  <si>
    <t>L = E / I</t>
  </si>
  <si>
    <t>M = F / J</t>
  </si>
  <si>
    <t>Control</t>
  </si>
  <si>
    <t>Service Charge % Revenue</t>
  </si>
  <si>
    <t>Distribution Volumetric Rate % Revenue 
kWh</t>
  </si>
  <si>
    <t>Distribution Volumetric Rate % Revenue 
kW</t>
  </si>
  <si>
    <t>Service Charge Revenue</t>
  </si>
  <si>
    <t>Distribution Volumetric Rate Revenue 
kWh</t>
  </si>
  <si>
    <t>Total Revenue by Rate Class</t>
  </si>
  <si>
    <t>Billed Customers or Connections</t>
  </si>
  <si>
    <t>Billed kWh</t>
  </si>
  <si>
    <t>A</t>
  </si>
  <si>
    <t>B</t>
  </si>
  <si>
    <t>C</t>
  </si>
  <si>
    <t>D = $N * A</t>
  </si>
  <si>
    <t>E = $N * B</t>
  </si>
  <si>
    <t>F = $N * C</t>
  </si>
  <si>
    <t>G = D + E + F</t>
  </si>
  <si>
    <t>H</t>
  </si>
  <si>
    <t xml:space="preserve">I </t>
  </si>
  <si>
    <t xml:space="preserve">J </t>
  </si>
  <si>
    <t>Distribution Volumetric Rate kWh Rate Adder</t>
  </si>
  <si>
    <t>Service Charge Rate Adder</t>
  </si>
  <si>
    <t>Incremental Revenue Requirement for 2012  (from ICM model)</t>
  </si>
  <si>
    <t>Total Revenue Requirement over 3 Years 2012-2014</t>
  </si>
  <si>
    <t>Annual Revenue requirement over 2 Years 2013-2014</t>
  </si>
  <si>
    <t>B = A * 3</t>
  </si>
  <si>
    <t>C = B / 2</t>
  </si>
  <si>
    <t>2012 ICM - Rate Adder</t>
  </si>
  <si>
    <t>Distribution Volumetric Rate Revenue 
kVA</t>
  </si>
  <si>
    <t>Billed kVA</t>
  </si>
  <si>
    <t>Distribution Volumetric Rate kVA Rate Adder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</si>
</sst>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4" formatCode="_-&quot;$&quot;* #,##0.00_-;\-&quot;$&quot;* #,##0.00_-;_-&quot;$&quot;* &quot;-&quot;??_-;_-@_-"/>
    <numFmt numFmtId="43" formatCode="_-* #,##0.00_-;\-* #,##0.00_-;_-* &quot;-&quot;??_-;_-@_-"/>
    <numFmt numFmtId="170" formatCode="_(&quot;$&quot;* #,##0.00_);_(&quot;$&quot;* \(#,##0.00\);_(&quot;$&quot;* &quot;-&quot;??_);_(@_)"/>
    <numFmt numFmtId="171" formatCode="_(* #,##0.00_);_(* \(#,##0.00\);_(* &quot;-&quot;??_);_(@_)"/>
    <numFmt numFmtId="172" formatCode="&quot;$&quot;#,##0.000000"/>
    <numFmt numFmtId="173" formatCode="&quot;$&quot;#,##0.00000"/>
    <numFmt numFmtId="174" formatCode="&quot;$&quot;#,##0.0000"/>
    <numFmt numFmtId="175" formatCode="&quot;$&quot;#,##0.00"/>
    <numFmt numFmtId="176" formatCode="0.0%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2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sz val="12"/>
      <name val="Arial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2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171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170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6" fillId="0" borderId="0"/>
    <xf numFmtId="0" fontId="1" fillId="0" borderId="0"/>
    <xf numFmtId="9" fontId="6" fillId="0" borderId="0" applyFont="0" applyFill="0" applyBorder="0" applyAlignment="0" applyProtection="0"/>
  </cellStyleXfs>
  <cellXfs count="29">
    <xf numFmtId="0" fontId="0" fillId="0" borderId="0" xfId="0"/>
    <xf numFmtId="172" fontId="1" fillId="2" borderId="0" xfId="6" applyNumberFormat="1" applyFill="1" applyProtection="1"/>
    <xf numFmtId="0" fontId="0" fillId="0" borderId="0" xfId="0" applyProtection="1"/>
    <xf numFmtId="0" fontId="2" fillId="0" borderId="0" xfId="0" applyFont="1" applyProtection="1"/>
    <xf numFmtId="0" fontId="3" fillId="0" borderId="0" xfId="0" applyFont="1" applyAlignment="1" applyProtection="1">
      <alignment horizontal="center" wrapText="1"/>
    </xf>
    <xf numFmtId="0" fontId="3" fillId="0" borderId="0" xfId="0" applyFont="1" applyAlignment="1" applyProtection="1">
      <alignment horizontal="center"/>
    </xf>
    <xf numFmtId="0" fontId="0" fillId="2" borderId="0" xfId="0" applyFill="1" applyProtection="1"/>
    <xf numFmtId="0" fontId="0" fillId="0" borderId="0" xfId="0" applyProtection="1">
      <protection locked="0"/>
    </xf>
    <xf numFmtId="0" fontId="1" fillId="0" borderId="0" xfId="6" applyAlignment="1" applyProtection="1">
      <alignment horizontal="center"/>
    </xf>
    <xf numFmtId="0" fontId="1" fillId="3" borderId="0" xfId="6" applyFill="1" applyAlignment="1" applyProtection="1">
      <alignment horizontal="center"/>
    </xf>
    <xf numFmtId="44" fontId="1" fillId="2" borderId="0" xfId="3" applyNumberFormat="1" applyFont="1" applyFill="1" applyProtection="1"/>
    <xf numFmtId="3" fontId="1" fillId="2" borderId="0" xfId="6" applyNumberFormat="1" applyFill="1" applyProtection="1"/>
    <xf numFmtId="44" fontId="1" fillId="2" borderId="1" xfId="3" applyNumberFormat="1" applyFont="1" applyFill="1" applyBorder="1" applyProtection="1"/>
    <xf numFmtId="44" fontId="1" fillId="4" borderId="1" xfId="3" applyNumberFormat="1" applyFont="1" applyFill="1" applyBorder="1" applyProtection="1"/>
    <xf numFmtId="0" fontId="1" fillId="0" borderId="0" xfId="6" applyProtection="1"/>
    <xf numFmtId="43" fontId="5" fillId="0" borderId="0" xfId="1" applyNumberFormat="1" applyFont="1" applyProtection="1"/>
    <xf numFmtId="0" fontId="4" fillId="0" borderId="0" xfId="0" applyFont="1" applyBorder="1" applyAlignment="1" applyProtection="1">
      <alignment horizontal="left"/>
    </xf>
    <xf numFmtId="0" fontId="4" fillId="0" borderId="0" xfId="0" applyFont="1" applyFill="1" applyBorder="1" applyAlignment="1" applyProtection="1">
      <alignment horizontal="left"/>
    </xf>
    <xf numFmtId="44" fontId="0" fillId="5" borderId="0" xfId="0" applyNumberFormat="1" applyFill="1" applyProtection="1"/>
    <xf numFmtId="0" fontId="0" fillId="0" borderId="0" xfId="0" applyFill="1" applyProtection="1"/>
    <xf numFmtId="0" fontId="0" fillId="0" borderId="0" xfId="0" applyFill="1" applyAlignment="1" applyProtection="1">
      <alignment horizontal="right" vertical="center"/>
    </xf>
    <xf numFmtId="44" fontId="1" fillId="0" borderId="0" xfId="3" applyNumberFormat="1" applyFont="1" applyFill="1" applyBorder="1" applyProtection="1"/>
    <xf numFmtId="44" fontId="0" fillId="0" borderId="0" xfId="0" applyNumberFormat="1" applyFill="1" applyProtection="1"/>
    <xf numFmtId="44" fontId="1" fillId="4" borderId="2" xfId="3" applyNumberFormat="1" applyFont="1" applyFill="1" applyBorder="1" applyProtection="1"/>
    <xf numFmtId="0" fontId="0" fillId="0" borderId="0" xfId="0" applyAlignment="1" applyProtection="1">
      <alignment horizontal="center"/>
    </xf>
    <xf numFmtId="173" fontId="1" fillId="2" borderId="0" xfId="6" applyNumberFormat="1" applyFill="1" applyProtection="1"/>
    <xf numFmtId="174" fontId="1" fillId="2" borderId="0" xfId="6" applyNumberFormat="1" applyFill="1" applyProtection="1"/>
    <xf numFmtId="175" fontId="1" fillId="2" borderId="0" xfId="6" applyNumberFormat="1" applyFill="1" applyProtection="1"/>
    <xf numFmtId="176" fontId="1" fillId="2" borderId="0" xfId="7" applyNumberFormat="1" applyFont="1" applyFill="1" applyProtection="1"/>
  </cellXfs>
  <cellStyles count="8">
    <cellStyle name="Comma" xfId="1" builtinId="3"/>
    <cellStyle name="Comma 2" xfId="2"/>
    <cellStyle name="Currency" xfId="3" builtinId="4"/>
    <cellStyle name="Currency 2" xfId="4"/>
    <cellStyle name="Normal" xfId="0" builtinId="0"/>
    <cellStyle name="Normal 2" xfId="5"/>
    <cellStyle name="Normal_Core Model Version 0.1" xfId="6"/>
    <cellStyle name="Percent 2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VogtSu\AppData\Local\Microsoft\Windows\Temporary%20Internet%20Files\Content.Outlook\HFNR90ZS\2012%20IRM3%20IncrementalCapitalWorkform%20v4.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1.1 LDC Information"/>
      <sheetName val="A2.1 Table of Contents"/>
      <sheetName val="B1.1 Re-Based Bill Det &amp; Rates"/>
      <sheetName val="B1.2 Removal of Rate Adders"/>
      <sheetName val="B1.3 Re-Based Rev From Rates"/>
      <sheetName val="B1.4 Re-Based Rev Req"/>
      <sheetName val="C1.1 Ld Act-Mst Rcent Yr"/>
      <sheetName val="F1.2 CalcTaxChg RRider OptA FV"/>
      <sheetName val="D1.1 Current Revenue from Rates"/>
      <sheetName val="E1.1 Threshold Parameters"/>
      <sheetName val="E2.1 Threshold Test"/>
      <sheetName val="E3.1 Summary of I C Projects"/>
      <sheetName val="E4.1 IncrementalCapitalAdjust"/>
      <sheetName val="F1.1 Incr Cap RRider Opt A FV"/>
      <sheetName val="F1.2 Incr Cap RRider Opt B Var"/>
      <sheetName val="Z1.0 OEB Control Sheet"/>
    </sheetNames>
    <sheetDataSet>
      <sheetData sheetId="0"/>
      <sheetData sheetId="1"/>
      <sheetData sheetId="2">
        <row r="22">
          <cell r="D22" t="str">
            <v>Residential</v>
          </cell>
          <cell r="E22" t="str">
            <v>Customer</v>
          </cell>
          <cell r="F22" t="str">
            <v>kWh</v>
          </cell>
        </row>
        <row r="23">
          <cell r="D23" t="str">
            <v>Residential Urban</v>
          </cell>
          <cell r="E23" t="str">
            <v>Customer</v>
          </cell>
          <cell r="F23" t="str">
            <v>kWh</v>
          </cell>
        </row>
        <row r="24">
          <cell r="D24" t="str">
            <v>General Service Less Than 50 kW</v>
          </cell>
          <cell r="E24" t="str">
            <v>Customer</v>
          </cell>
          <cell r="F24" t="str">
            <v>kWh</v>
          </cell>
        </row>
        <row r="25">
          <cell r="D25" t="str">
            <v>General Service 50 to 999 kW</v>
          </cell>
          <cell r="E25" t="str">
            <v>Customer</v>
          </cell>
          <cell r="F25" t="str">
            <v>kW</v>
          </cell>
        </row>
        <row r="26">
          <cell r="D26" t="str">
            <v>General Service 1,000 to 4,999 kW</v>
          </cell>
          <cell r="E26" t="str">
            <v>Customer</v>
          </cell>
          <cell r="F26" t="str">
            <v>kW</v>
          </cell>
        </row>
        <row r="27">
          <cell r="D27" t="str">
            <v>Large Use</v>
          </cell>
          <cell r="E27" t="str">
            <v>Customer</v>
          </cell>
          <cell r="F27" t="str">
            <v>kW</v>
          </cell>
        </row>
        <row r="28">
          <cell r="D28" t="str">
            <v>Street Lighting</v>
          </cell>
          <cell r="E28" t="str">
            <v>Connection</v>
          </cell>
          <cell r="F28" t="str">
            <v>kW</v>
          </cell>
        </row>
        <row r="29">
          <cell r="D29" t="str">
            <v>Unmetered Scattered Load</v>
          </cell>
          <cell r="E29" t="str">
            <v>Connection</v>
          </cell>
          <cell r="F29" t="str">
            <v>kWh</v>
          </cell>
        </row>
        <row r="30">
          <cell r="D30" t="str">
            <v>Unmetered Scattered Load</v>
          </cell>
          <cell r="E30" t="str">
            <v>Connection</v>
          </cell>
          <cell r="F30" t="str">
            <v>kWh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V70"/>
  <sheetViews>
    <sheetView tabSelected="1" view="pageBreakPreview" zoomScale="60" zoomScaleNormal="100" workbookViewId="0">
      <selection activeCell="N14" sqref="N14"/>
    </sheetView>
  </sheetViews>
  <sheetFormatPr defaultColWidth="0" defaultRowHeight="15" customHeight="1" zeroHeight="1" x14ac:dyDescent="0.25"/>
  <cols>
    <col min="1" max="1" width="6.7109375" style="7" customWidth="1"/>
    <col min="2" max="2" width="0" style="7" hidden="1" customWidth="1"/>
    <col min="3" max="3" width="39.5703125" style="7" customWidth="1"/>
    <col min="4" max="4" width="12.5703125" style="7" hidden="1" customWidth="1"/>
    <col min="5" max="5" width="12" style="7" hidden="1" customWidth="1"/>
    <col min="6" max="6" width="3.5703125" style="7" customWidth="1"/>
    <col min="7" max="7" width="12.28515625" style="7" bestFit="1" customWidth="1"/>
    <col min="8" max="9" width="14.140625" style="7" bestFit="1" customWidth="1"/>
    <col min="10" max="10" width="3.5703125" style="7" customWidth="1"/>
    <col min="11" max="11" width="15.85546875" style="7" bestFit="1" customWidth="1"/>
    <col min="12" max="12" width="16.7109375" style="7" bestFit="1" customWidth="1"/>
    <col min="13" max="13" width="18.85546875" style="7" bestFit="1" customWidth="1"/>
    <col min="14" max="14" width="20.42578125" style="7" bestFit="1" customWidth="1"/>
    <col min="15" max="15" width="3.5703125" style="7" customWidth="1"/>
    <col min="16" max="16" width="15.28515625" style="7" bestFit="1" customWidth="1"/>
    <col min="17" max="17" width="13.7109375" style="7" bestFit="1" customWidth="1"/>
    <col min="18" max="18" width="11.42578125" style="7" bestFit="1" customWidth="1"/>
    <col min="19" max="19" width="3.5703125" style="7" customWidth="1"/>
    <col min="20" max="20" width="14.85546875" style="7" bestFit="1" customWidth="1"/>
    <col min="21" max="21" width="14" style="7" bestFit="1" customWidth="1"/>
    <col min="22" max="22" width="15.85546875" style="7" bestFit="1" customWidth="1"/>
    <col min="23" max="16384" width="0" style="7" hidden="1"/>
  </cols>
  <sheetData>
    <row r="1" spans="2:22" s="2" customFormat="1" ht="43.5" customHeight="1" x14ac:dyDescent="0.4">
      <c r="C1" s="3" t="s">
        <v>33</v>
      </c>
    </row>
    <row r="2" spans="2:22" s="2" customFormat="1" ht="8.25" customHeight="1" x14ac:dyDescent="0.4">
      <c r="C2" s="3"/>
    </row>
    <row r="3" spans="2:22" s="2" customFormat="1" ht="80.25" customHeight="1" x14ac:dyDescent="0.25">
      <c r="B3" s="8" t="s">
        <v>7</v>
      </c>
      <c r="C3" s="4" t="s">
        <v>0</v>
      </c>
      <c r="D3" s="4" t="s">
        <v>1</v>
      </c>
      <c r="E3" s="4" t="s">
        <v>2</v>
      </c>
      <c r="F3" s="4"/>
      <c r="G3" s="4" t="s">
        <v>8</v>
      </c>
      <c r="H3" s="4" t="s">
        <v>9</v>
      </c>
      <c r="I3" s="4" t="s">
        <v>10</v>
      </c>
      <c r="J3" s="4"/>
      <c r="K3" s="4" t="s">
        <v>11</v>
      </c>
      <c r="L3" s="4" t="s">
        <v>12</v>
      </c>
      <c r="M3" s="4" t="s">
        <v>34</v>
      </c>
      <c r="N3" s="4" t="s">
        <v>13</v>
      </c>
      <c r="P3" s="4" t="s">
        <v>14</v>
      </c>
      <c r="Q3" s="4" t="s">
        <v>15</v>
      </c>
      <c r="R3" s="4" t="s">
        <v>35</v>
      </c>
      <c r="T3" s="4" t="s">
        <v>27</v>
      </c>
      <c r="U3" s="4" t="s">
        <v>26</v>
      </c>
      <c r="V3" s="4" t="s">
        <v>36</v>
      </c>
    </row>
    <row r="4" spans="2:22" s="2" customFormat="1" ht="15.75" x14ac:dyDescent="0.25">
      <c r="B4" s="8"/>
      <c r="C4" s="4"/>
      <c r="D4" s="4"/>
      <c r="E4" s="4"/>
      <c r="F4" s="4"/>
      <c r="G4" s="4" t="s">
        <v>16</v>
      </c>
      <c r="H4" s="4" t="s">
        <v>17</v>
      </c>
      <c r="I4" s="4" t="s">
        <v>18</v>
      </c>
      <c r="J4" s="4"/>
      <c r="K4" s="4" t="s">
        <v>19</v>
      </c>
      <c r="L4" s="4" t="s">
        <v>20</v>
      </c>
      <c r="M4" s="4" t="s">
        <v>21</v>
      </c>
      <c r="N4" s="4" t="s">
        <v>22</v>
      </c>
      <c r="P4" s="4" t="s">
        <v>23</v>
      </c>
      <c r="Q4" s="4" t="s">
        <v>24</v>
      </c>
      <c r="R4" s="4" t="s">
        <v>25</v>
      </c>
      <c r="T4" s="5" t="s">
        <v>4</v>
      </c>
      <c r="U4" s="5" t="s">
        <v>5</v>
      </c>
      <c r="V4" s="5" t="s">
        <v>6</v>
      </c>
    </row>
    <row r="5" spans="2:22" s="2" customFormat="1" x14ac:dyDescent="0.25">
      <c r="B5" s="9">
        <v>1</v>
      </c>
      <c r="C5" s="6" t="str">
        <f>'[1]B1.1 Re-Based Bill Det &amp; Rates'!D22</f>
        <v>Residential</v>
      </c>
      <c r="D5" s="6" t="str">
        <f>'[1]B1.1 Re-Based Bill Det &amp; Rates'!E22</f>
        <v>Customer</v>
      </c>
      <c r="E5" s="6" t="str">
        <f>'[1]B1.1 Re-Based Bill Det &amp; Rates'!F22</f>
        <v>kWh</v>
      </c>
      <c r="G5" s="28">
        <v>0.24823603115277421</v>
      </c>
      <c r="H5" s="28">
        <v>0.13947755805867101</v>
      </c>
      <c r="I5" s="28">
        <v>0</v>
      </c>
      <c r="K5" s="10">
        <f t="shared" ref="K5:K13" si="0">IF(ISERROR($N$14*G5),"",$N$14*G5)</f>
        <v>3752036.7444090676</v>
      </c>
      <c r="L5" s="10">
        <f t="shared" ref="L5:L13" si="1">IF(ISERROR($N$14*H5),"",$N$14*H5)</f>
        <v>2108174.7094744192</v>
      </c>
      <c r="M5" s="10">
        <f t="shared" ref="M5:M13" si="2">IF(ISERROR($N$14*I5),"",$N$14*I5)</f>
        <v>0</v>
      </c>
      <c r="N5" s="10">
        <f t="shared" ref="N5:N13" si="3">SUM(K5:M5)</f>
        <v>5860211.4538834868</v>
      </c>
      <c r="P5" s="11">
        <v>598508</v>
      </c>
      <c r="Q5" s="11">
        <v>4886977489</v>
      </c>
      <c r="R5" s="11">
        <v>0</v>
      </c>
      <c r="T5" s="27">
        <f>IF(ISERROR(K5/P5/12),"",ROUND(K5/P5/12,6))</f>
        <v>0.52241499999999996</v>
      </c>
      <c r="U5" s="25">
        <f>IF(ISERROR(L5/Q5),"",ROUND(L5/Q5,6))</f>
        <v>4.3100000000000001E-4</v>
      </c>
      <c r="V5" s="1" t="str">
        <f>IF(ISERROR(M5/R5),"",ROUND(M5/R5,6))</f>
        <v/>
      </c>
    </row>
    <row r="6" spans="2:22" s="2" customFormat="1" x14ac:dyDescent="0.25">
      <c r="B6" s="9">
        <v>2</v>
      </c>
      <c r="C6" s="6" t="str">
        <f>'[1]B1.1 Re-Based Bill Det &amp; Rates'!D23</f>
        <v>Residential Urban</v>
      </c>
      <c r="D6" s="6" t="str">
        <f>'[1]B1.1 Re-Based Bill Det &amp; Rates'!E23</f>
        <v>Customer</v>
      </c>
      <c r="E6" s="6" t="str">
        <f>'[1]B1.1 Re-Based Bill Det &amp; Rates'!F23</f>
        <v>kWh</v>
      </c>
      <c r="G6" s="28">
        <v>9.6193421945685881E-3</v>
      </c>
      <c r="H6" s="28">
        <v>4.8476392067699145E-3</v>
      </c>
      <c r="I6" s="28">
        <v>0</v>
      </c>
      <c r="K6" s="10">
        <f t="shared" si="0"/>
        <v>145394.38615522091</v>
      </c>
      <c r="L6" s="10">
        <f t="shared" si="1"/>
        <v>73271.073272376059</v>
      </c>
      <c r="M6" s="10">
        <f t="shared" si="2"/>
        <v>0</v>
      </c>
      <c r="N6" s="10">
        <f t="shared" si="3"/>
        <v>218665.45942759697</v>
      </c>
      <c r="P6" s="11">
        <v>24898</v>
      </c>
      <c r="Q6" s="11">
        <v>99791184</v>
      </c>
      <c r="R6" s="11">
        <v>0</v>
      </c>
      <c r="T6" s="27">
        <f t="shared" ref="T6:T13" si="4">IF(ISERROR(K6/P6/12),"",ROUND(K6/P6/12,6))</f>
        <v>0.48663299999999998</v>
      </c>
      <c r="U6" s="25">
        <f t="shared" ref="U6:V13" si="5">IF(ISERROR(L6/Q6),"",ROUND(L6/Q6,6))</f>
        <v>7.3399999999999995E-4</v>
      </c>
      <c r="V6" s="1" t="str">
        <f t="shared" si="5"/>
        <v/>
      </c>
    </row>
    <row r="7" spans="2:22" s="2" customFormat="1" x14ac:dyDescent="0.25">
      <c r="B7" s="9">
        <v>3</v>
      </c>
      <c r="C7" s="6" t="str">
        <f>'[1]B1.1 Re-Based Bill Det &amp; Rates'!D24</f>
        <v>General Service Less Than 50 kW</v>
      </c>
      <c r="D7" s="6" t="str">
        <f>'[1]B1.1 Re-Based Bill Det &amp; Rates'!E24</f>
        <v>Customer</v>
      </c>
      <c r="E7" s="6" t="str">
        <f>'[1]B1.1 Re-Based Bill Det &amp; Rates'!F24</f>
        <v>kWh</v>
      </c>
      <c r="G7" s="28">
        <v>3.6333930537200208E-2</v>
      </c>
      <c r="H7" s="28">
        <v>9.1039356117978698E-2</v>
      </c>
      <c r="I7" s="28">
        <v>0</v>
      </c>
      <c r="K7" s="10">
        <f t="shared" si="0"/>
        <v>549179.91482260427</v>
      </c>
      <c r="L7" s="10">
        <f t="shared" si="1"/>
        <v>1376041.2126947634</v>
      </c>
      <c r="M7" s="10">
        <f t="shared" si="2"/>
        <v>0</v>
      </c>
      <c r="N7" s="10">
        <f t="shared" si="3"/>
        <v>1925221.1275173677</v>
      </c>
      <c r="P7" s="11">
        <v>65792.15586864308</v>
      </c>
      <c r="Q7" s="11">
        <v>2139318075.755229</v>
      </c>
      <c r="R7" s="11">
        <v>0</v>
      </c>
      <c r="T7" s="27">
        <f t="shared" si="4"/>
        <v>0.6956</v>
      </c>
      <c r="U7" s="25">
        <f t="shared" si="5"/>
        <v>6.4300000000000002E-4</v>
      </c>
      <c r="V7" s="1" t="str">
        <f t="shared" si="5"/>
        <v/>
      </c>
    </row>
    <row r="8" spans="2:22" s="2" customFormat="1" x14ac:dyDescent="0.25">
      <c r="B8" s="9">
        <v>4</v>
      </c>
      <c r="C8" s="6" t="str">
        <f>'[1]B1.1 Re-Based Bill Det &amp; Rates'!D25</f>
        <v>General Service 50 to 999 kW</v>
      </c>
      <c r="D8" s="6" t="str">
        <f>'[1]B1.1 Re-Based Bill Det &amp; Rates'!E25</f>
        <v>Customer</v>
      </c>
      <c r="E8" s="6" t="str">
        <f>'[1]B1.1 Re-Based Bill Det &amp; Rates'!F25</f>
        <v>kW</v>
      </c>
      <c r="G8" s="28">
        <v>1.0559774501360763E-2</v>
      </c>
      <c r="H8" s="28">
        <v>0</v>
      </c>
      <c r="I8" s="28">
        <v>0.28544173328627076</v>
      </c>
      <c r="K8" s="10">
        <f t="shared" si="0"/>
        <v>159608.82776680958</v>
      </c>
      <c r="L8" s="10">
        <f t="shared" si="1"/>
        <v>0</v>
      </c>
      <c r="M8" s="10">
        <f t="shared" si="2"/>
        <v>4314393.308273498</v>
      </c>
      <c r="N8" s="10">
        <f t="shared" si="3"/>
        <v>4474002.1360403076</v>
      </c>
      <c r="P8" s="11">
        <v>13066.548999999999</v>
      </c>
      <c r="Q8" s="11">
        <v>10116374153.130848</v>
      </c>
      <c r="R8" s="11">
        <v>26935191.276266973</v>
      </c>
      <c r="T8" s="27">
        <f t="shared" si="4"/>
        <v>1.0179229999999999</v>
      </c>
      <c r="U8" s="25"/>
      <c r="V8" s="26">
        <f t="shared" si="5"/>
        <v>0.16017700000000001</v>
      </c>
    </row>
    <row r="9" spans="2:22" s="2" customFormat="1" x14ac:dyDescent="0.25">
      <c r="B9" s="9">
        <v>5</v>
      </c>
      <c r="C9" s="6" t="str">
        <f>'[1]B1.1 Re-Based Bill Det &amp; Rates'!D26</f>
        <v>General Service 1,000 to 4,999 kW</v>
      </c>
      <c r="D9" s="6" t="str">
        <f>'[1]B1.1 Re-Based Bill Det &amp; Rates'!E26</f>
        <v>Customer</v>
      </c>
      <c r="E9" s="6" t="str">
        <f>'[1]B1.1 Re-Based Bill Det &amp; Rates'!F26</f>
        <v>kW</v>
      </c>
      <c r="G9" s="28">
        <v>8.0188177941109048E-3</v>
      </c>
      <c r="H9" s="28">
        <v>0</v>
      </c>
      <c r="I9" s="28">
        <v>8.9219396640103907E-2</v>
      </c>
      <c r="K9" s="10">
        <f t="shared" si="0"/>
        <v>121202.78780846573</v>
      </c>
      <c r="L9" s="10">
        <f t="shared" si="1"/>
        <v>0</v>
      </c>
      <c r="M9" s="10">
        <f t="shared" si="2"/>
        <v>1348532.8981176617</v>
      </c>
      <c r="N9" s="10">
        <f t="shared" si="3"/>
        <v>1469735.6859261275</v>
      </c>
      <c r="P9" s="11">
        <v>514</v>
      </c>
      <c r="Q9" s="11">
        <v>4626928262.1698751</v>
      </c>
      <c r="R9" s="11">
        <v>10587119.273365011</v>
      </c>
      <c r="T9" s="27">
        <f t="shared" si="4"/>
        <v>19.650257</v>
      </c>
      <c r="U9" s="25"/>
      <c r="V9" s="26">
        <f t="shared" si="5"/>
        <v>0.12737499999999999</v>
      </c>
    </row>
    <row r="10" spans="2:22" s="2" customFormat="1" x14ac:dyDescent="0.25">
      <c r="B10" s="9">
        <v>6</v>
      </c>
      <c r="C10" s="6" t="str">
        <f>'[1]B1.1 Re-Based Bill Det &amp; Rates'!D27</f>
        <v>Large Use</v>
      </c>
      <c r="D10" s="6" t="str">
        <f>'[1]B1.1 Re-Based Bill Det &amp; Rates'!E27</f>
        <v>Customer</v>
      </c>
      <c r="E10" s="6" t="str">
        <f>'[1]B1.1 Re-Based Bill Det &amp; Rates'!F27</f>
        <v>kW</v>
      </c>
      <c r="G10" s="28">
        <v>3.2141631106245702E-3</v>
      </c>
      <c r="H10" s="28">
        <v>0</v>
      </c>
      <c r="I10" s="28">
        <v>4.483419759013435E-2</v>
      </c>
      <c r="K10" s="10">
        <f t="shared" si="0"/>
        <v>48581.41679748959</v>
      </c>
      <c r="L10" s="10">
        <f t="shared" si="1"/>
        <v>0</v>
      </c>
      <c r="M10" s="10">
        <f t="shared" si="2"/>
        <v>677659.70952360099</v>
      </c>
      <c r="N10" s="10">
        <f t="shared" si="3"/>
        <v>726241.12632109062</v>
      </c>
      <c r="P10" s="11">
        <v>47</v>
      </c>
      <c r="Q10" s="11">
        <v>2376778322.9494872</v>
      </c>
      <c r="R10" s="11">
        <v>4993733.3069667304</v>
      </c>
      <c r="T10" s="27">
        <f t="shared" si="4"/>
        <v>86.137264000000002</v>
      </c>
      <c r="U10" s="25"/>
      <c r="V10" s="26">
        <f t="shared" si="5"/>
        <v>0.13570199999999999</v>
      </c>
    </row>
    <row r="11" spans="2:22" s="2" customFormat="1" x14ac:dyDescent="0.25">
      <c r="B11" s="9">
        <v>7</v>
      </c>
      <c r="C11" s="6" t="str">
        <f>'[1]B1.1 Re-Based Bill Det &amp; Rates'!D28</f>
        <v>Street Lighting</v>
      </c>
      <c r="D11" s="6" t="str">
        <f>'[1]B1.1 Re-Based Bill Det &amp; Rates'!E28</f>
        <v>Connection</v>
      </c>
      <c r="E11" s="6" t="str">
        <f>'[1]B1.1 Re-Based Bill Det &amp; Rates'!F28</f>
        <v>kW</v>
      </c>
      <c r="G11" s="28">
        <v>4.8091516360791054E-3</v>
      </c>
      <c r="H11" s="28">
        <v>0</v>
      </c>
      <c r="I11" s="28">
        <v>1.7518400878747991E-2</v>
      </c>
      <c r="K11" s="10">
        <f t="shared" si="0"/>
        <v>72689.341527937693</v>
      </c>
      <c r="L11" s="10">
        <f t="shared" si="1"/>
        <v>0</v>
      </c>
      <c r="M11" s="10">
        <f t="shared" si="2"/>
        <v>264787.03955711378</v>
      </c>
      <c r="N11" s="10">
        <f t="shared" si="3"/>
        <v>337476.38108505146</v>
      </c>
      <c r="P11" s="11">
        <v>162777.033</v>
      </c>
      <c r="Q11" s="11">
        <v>110165015.81603143</v>
      </c>
      <c r="R11" s="11">
        <v>322022.85960000003</v>
      </c>
      <c r="T11" s="27">
        <f t="shared" si="4"/>
        <v>3.7213000000000003E-2</v>
      </c>
      <c r="U11" s="25"/>
      <c r="V11" s="26">
        <f t="shared" si="5"/>
        <v>0.82226200000000005</v>
      </c>
    </row>
    <row r="12" spans="2:22" s="2" customFormat="1" x14ac:dyDescent="0.25">
      <c r="B12" s="9">
        <v>8</v>
      </c>
      <c r="C12" s="6" t="str">
        <f>'[1]B1.1 Re-Based Bill Det &amp; Rates'!D29</f>
        <v>Unmetered Scattered Load</v>
      </c>
      <c r="D12" s="6" t="str">
        <f>'[1]B1.1 Re-Based Bill Det &amp; Rates'!E29</f>
        <v>Connection</v>
      </c>
      <c r="E12" s="6" t="str">
        <f>'[1]B1.1 Re-Based Bill Det &amp; Rates'!F29</f>
        <v>kWh</v>
      </c>
      <c r="G12" s="28">
        <v>1.2425877675088039E-4</v>
      </c>
      <c r="H12" s="28">
        <v>6.4642740574795019E-3</v>
      </c>
      <c r="I12" s="28">
        <v>0</v>
      </c>
      <c r="K12" s="10">
        <f t="shared" si="0"/>
        <v>1878.1459485133894</v>
      </c>
      <c r="L12" s="10">
        <f t="shared" si="1"/>
        <v>97706.177773469157</v>
      </c>
      <c r="M12" s="10">
        <f t="shared" si="2"/>
        <v>0</v>
      </c>
      <c r="N12" s="10">
        <f t="shared" si="3"/>
        <v>99584.323721982553</v>
      </c>
      <c r="P12" s="11">
        <v>1129.6651261047787</v>
      </c>
      <c r="Q12" s="11">
        <v>56231584.969683953</v>
      </c>
      <c r="R12" s="11">
        <v>0</v>
      </c>
      <c r="T12" s="27">
        <f t="shared" si="4"/>
        <v>0.138547</v>
      </c>
      <c r="U12" s="25">
        <f t="shared" si="5"/>
        <v>1.738E-3</v>
      </c>
      <c r="V12" s="1" t="str">
        <f t="shared" si="5"/>
        <v/>
      </c>
    </row>
    <row r="13" spans="2:22" s="2" customFormat="1" x14ac:dyDescent="0.25">
      <c r="B13" s="9">
        <v>9</v>
      </c>
      <c r="C13" s="6" t="str">
        <f>'[1]B1.1 Re-Based Bill Det &amp; Rates'!D30</f>
        <v>Unmetered Scattered Load</v>
      </c>
      <c r="D13" s="6" t="str">
        <f>'[1]B1.1 Re-Based Bill Det &amp; Rates'!E30</f>
        <v>Connection</v>
      </c>
      <c r="E13" s="6" t="str">
        <f>'[1]B1.1 Re-Based Bill Det &amp; Rates'!F30</f>
        <v>kWh</v>
      </c>
      <c r="G13" s="28">
        <v>2.4197446037475505E-4</v>
      </c>
      <c r="H13" s="28">
        <v>0</v>
      </c>
      <c r="I13" s="28">
        <v>0</v>
      </c>
      <c r="K13" s="10">
        <f t="shared" si="0"/>
        <v>3657.3943851683694</v>
      </c>
      <c r="L13" s="10">
        <f t="shared" si="1"/>
        <v>0</v>
      </c>
      <c r="M13" s="10">
        <f t="shared" si="2"/>
        <v>0</v>
      </c>
      <c r="N13" s="10">
        <f t="shared" si="3"/>
        <v>3657.3943851683694</v>
      </c>
      <c r="P13" s="11">
        <v>21729.086037863421</v>
      </c>
      <c r="Q13" s="11">
        <v>0</v>
      </c>
      <c r="R13" s="11">
        <v>0</v>
      </c>
      <c r="T13" s="27">
        <f t="shared" si="4"/>
        <v>1.4026E-2</v>
      </c>
      <c r="U13" s="1" t="str">
        <f t="shared" si="5"/>
        <v/>
      </c>
      <c r="V13" s="1" t="str">
        <f t="shared" si="5"/>
        <v/>
      </c>
    </row>
    <row r="14" spans="2:22" s="2" customFormat="1" ht="15.75" thickBot="1" x14ac:dyDescent="0.3">
      <c r="K14" s="12">
        <f>SUM(K5:K13)</f>
        <v>4854228.9596212776</v>
      </c>
      <c r="L14" s="12">
        <f>SUM(L5:L13)</f>
        <v>3655193.1732150279</v>
      </c>
      <c r="M14" s="12">
        <f>SUM(M5:M13)</f>
        <v>6605372.9554718751</v>
      </c>
      <c r="N14" s="13">
        <f>N20</f>
        <v>15114795.088308178</v>
      </c>
      <c r="P14" s="14"/>
      <c r="Q14" s="14"/>
      <c r="R14" s="14"/>
      <c r="T14" s="14"/>
      <c r="U14" s="14"/>
      <c r="V14" s="14"/>
    </row>
    <row r="15" spans="2:22" s="2" customFormat="1" ht="15.75" x14ac:dyDescent="0.25">
      <c r="N15" s="15">
        <f>SUM(N5:N13)-N14</f>
        <v>0</v>
      </c>
    </row>
    <row r="16" spans="2:22" s="2" customFormat="1" ht="15.75" customHeight="1" x14ac:dyDescent="0.25">
      <c r="C16" s="16" t="s">
        <v>28</v>
      </c>
      <c r="M16" s="24" t="s">
        <v>16</v>
      </c>
      <c r="N16" s="18">
        <v>10076530.058872119</v>
      </c>
      <c r="R16" s="20" t="s">
        <v>3</v>
      </c>
      <c r="S16" s="20"/>
      <c r="T16" s="20"/>
      <c r="U16" s="20"/>
      <c r="V16" s="20"/>
    </row>
    <row r="17" spans="3:22" s="2" customFormat="1" ht="15.75" customHeight="1" x14ac:dyDescent="0.25">
      <c r="C17" s="16"/>
      <c r="M17" s="24"/>
      <c r="N17" s="21"/>
      <c r="R17" s="20"/>
      <c r="S17" s="20"/>
      <c r="T17" s="20"/>
      <c r="U17" s="20"/>
      <c r="V17" s="20"/>
    </row>
    <row r="18" spans="3:22" s="2" customFormat="1" ht="18" x14ac:dyDescent="0.25">
      <c r="C18" s="16" t="s">
        <v>29</v>
      </c>
      <c r="M18" s="24" t="s">
        <v>31</v>
      </c>
      <c r="N18" s="18">
        <f>3*N16</f>
        <v>30229590.176616356</v>
      </c>
      <c r="R18" s="19"/>
      <c r="S18" s="19"/>
      <c r="T18" s="19"/>
      <c r="U18" s="19"/>
      <c r="V18" s="19"/>
    </row>
    <row r="19" spans="3:22" s="2" customFormat="1" ht="18" x14ac:dyDescent="0.25">
      <c r="C19" s="16"/>
      <c r="M19" s="24"/>
      <c r="N19" s="22"/>
    </row>
    <row r="20" spans="3:22" s="2" customFormat="1" ht="18" x14ac:dyDescent="0.25">
      <c r="C20" s="17" t="s">
        <v>30</v>
      </c>
      <c r="M20" s="24" t="s">
        <v>32</v>
      </c>
      <c r="N20" s="23">
        <f>N18/2</f>
        <v>15114795.088308178</v>
      </c>
    </row>
    <row r="21" spans="3:22" s="2" customFormat="1" x14ac:dyDescent="0.25"/>
    <row r="22" spans="3:22" s="2" customFormat="1" x14ac:dyDescent="0.25"/>
    <row r="23" spans="3:22" s="2" customFormat="1" x14ac:dyDescent="0.25"/>
    <row r="24" spans="3:22" s="2" customFormat="1" x14ac:dyDescent="0.25"/>
    <row r="25" spans="3:22" s="2" customFormat="1" x14ac:dyDescent="0.25"/>
    <row r="26" spans="3:22" s="2" customFormat="1" x14ac:dyDescent="0.25"/>
    <row r="27" spans="3:22" s="2" customFormat="1" x14ac:dyDescent="0.25"/>
    <row r="28" spans="3:22" s="2" customFormat="1" x14ac:dyDescent="0.25"/>
    <row r="29" spans="3:22" s="2" customFormat="1" x14ac:dyDescent="0.25"/>
    <row r="30" spans="3:22" s="2" customFormat="1" x14ac:dyDescent="0.25"/>
    <row r="31" spans="3:22" s="2" customFormat="1" x14ac:dyDescent="0.25"/>
    <row r="32" spans="3:22" s="2" customFormat="1" x14ac:dyDescent="0.25"/>
    <row r="33" ht="15" customHeight="1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  <row r="38" ht="15" customHeight="1" x14ac:dyDescent="0.25"/>
    <row r="39" ht="15" customHeight="1" x14ac:dyDescent="0.25"/>
    <row r="40" ht="15" customHeight="1" x14ac:dyDescent="0.25"/>
    <row r="41" ht="15" customHeight="1" x14ac:dyDescent="0.25"/>
    <row r="42" ht="15" customHeight="1" x14ac:dyDescent="0.25"/>
    <row r="43" ht="15" customHeight="1" x14ac:dyDescent="0.25"/>
    <row r="44" ht="15" customHeight="1" x14ac:dyDescent="0.25"/>
    <row r="45" ht="15" customHeight="1" x14ac:dyDescent="0.25"/>
    <row r="46" ht="15" customHeight="1" x14ac:dyDescent="0.25"/>
    <row r="47" ht="15" customHeight="1" x14ac:dyDescent="0.25"/>
    <row r="48" ht="15" customHeight="1" x14ac:dyDescent="0.25"/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1" ht="15" customHeight="1" x14ac:dyDescent="0.25"/>
    <row r="62" ht="15" customHeight="1" x14ac:dyDescent="0.25"/>
    <row r="63" ht="15" customHeight="1" x14ac:dyDescent="0.25"/>
    <row r="64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</sheetData>
  <pageMargins left="7.874015748031496E-2" right="0.11811023622047245" top="1.3779527559055118" bottom="0.74803149606299213" header="0.47244094488188981" footer="0.31496062992125984"/>
  <pageSetup scale="52" orientation="landscape" r:id="rId1"/>
  <headerFooter>
    <oddHeader>&amp;RToronto Hydro-Electric System Limited
EB-2012-0064
Tab 4
Schedule E1.4
Filed:  2012 Oct 31
page &amp;P of 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2012 ICM Rate Adder</vt:lpstr>
    </vt:vector>
  </TitlesOfParts>
  <Company>Toronto Hydro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alam</dc:creator>
  <cp:lastModifiedBy>Susi Vogt</cp:lastModifiedBy>
  <cp:lastPrinted>2012-10-29T16:09:00Z</cp:lastPrinted>
  <dcterms:created xsi:type="dcterms:W3CDTF">2012-04-19T17:58:57Z</dcterms:created>
  <dcterms:modified xsi:type="dcterms:W3CDTF">2012-11-01T15:23:17Z</dcterms:modified>
</cp:coreProperties>
</file>