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020" windowHeight="11640"/>
  </bookViews>
  <sheets>
    <sheet name="2012 IRM Lost Revenue" sheetId="1" r:id="rId1"/>
  </sheets>
  <calcPr calcId="145621"/>
</workbook>
</file>

<file path=xl/calcChain.xml><?xml version="1.0" encoding="utf-8"?>
<calcChain xmlns="http://schemas.openxmlformats.org/spreadsheetml/2006/main">
  <c r="G19" i="1" l="1"/>
  <c r="K19" i="1" s="1"/>
  <c r="H19" i="1"/>
  <c r="L19" i="1" s="1"/>
  <c r="M19" i="1"/>
  <c r="G20" i="1"/>
  <c r="K20" i="1" s="1"/>
  <c r="H20" i="1"/>
  <c r="M20" i="1"/>
  <c r="M34" i="1" s="1"/>
  <c r="G21" i="1"/>
  <c r="H21" i="1"/>
  <c r="L21" i="1" s="1"/>
  <c r="G22" i="1"/>
  <c r="K22" i="1" s="1"/>
  <c r="I22" i="1"/>
  <c r="M22" i="1" s="1"/>
  <c r="M36" i="1" s="1"/>
  <c r="R36" i="1" s="1"/>
  <c r="G23" i="1"/>
  <c r="K23" i="1" s="1"/>
  <c r="L23" i="1"/>
  <c r="I23" i="1"/>
  <c r="G24" i="1"/>
  <c r="K24" i="1"/>
  <c r="I24" i="1"/>
  <c r="G25" i="1"/>
  <c r="L25" i="1"/>
  <c r="I25" i="1"/>
  <c r="M25" i="1" s="1"/>
  <c r="G26" i="1"/>
  <c r="K26" i="1" s="1"/>
  <c r="H26" i="1"/>
  <c r="G27" i="1"/>
  <c r="L27" i="1"/>
  <c r="K15" i="1"/>
  <c r="K14" i="1"/>
  <c r="K13" i="1"/>
  <c r="K12" i="1"/>
  <c r="K11" i="1"/>
  <c r="K10" i="1"/>
  <c r="K9" i="1"/>
  <c r="K8" i="1"/>
  <c r="K7" i="1"/>
  <c r="M15" i="1"/>
  <c r="L15" i="1"/>
  <c r="M14" i="1"/>
  <c r="L14" i="1"/>
  <c r="N14" i="1" s="1"/>
  <c r="M13" i="1"/>
  <c r="L13" i="1"/>
  <c r="M12" i="1"/>
  <c r="L12" i="1"/>
  <c r="L38" i="1" s="1"/>
  <c r="N38" i="1" s="1"/>
  <c r="M11" i="1"/>
  <c r="L11" i="1"/>
  <c r="M10" i="1"/>
  <c r="L10" i="1"/>
  <c r="N10" i="1" s="1"/>
  <c r="M9" i="1"/>
  <c r="L9" i="1"/>
  <c r="M8" i="1"/>
  <c r="N8" i="1" s="1"/>
  <c r="M7" i="1"/>
  <c r="M16" i="1" s="1"/>
  <c r="L8" i="1"/>
  <c r="K38" i="1"/>
  <c r="P38" i="1"/>
  <c r="N9" i="1"/>
  <c r="L41" i="1"/>
  <c r="L39" i="1"/>
  <c r="L37" i="1"/>
  <c r="M24" i="1"/>
  <c r="M38" i="1"/>
  <c r="R38" i="1"/>
  <c r="M26" i="1"/>
  <c r="M40" i="1" s="1"/>
  <c r="L20" i="1"/>
  <c r="K21" i="1"/>
  <c r="K35" i="1"/>
  <c r="P35" i="1" s="1"/>
  <c r="M21" i="1"/>
  <c r="M35" i="1"/>
  <c r="L22" i="1"/>
  <c r="L36" i="1" s="1"/>
  <c r="M23" i="1"/>
  <c r="M37" i="1" s="1"/>
  <c r="R37" i="1" s="1"/>
  <c r="L24" i="1"/>
  <c r="K25" i="1"/>
  <c r="K39" i="1"/>
  <c r="P39" i="1"/>
  <c r="L26" i="1"/>
  <c r="K27" i="1"/>
  <c r="N27" i="1" s="1"/>
  <c r="K41" i="1"/>
  <c r="P41" i="1" s="1"/>
  <c r="M27" i="1"/>
  <c r="M41" i="1"/>
  <c r="M33" i="1"/>
  <c r="K16" i="1"/>
  <c r="N15" i="1"/>
  <c r="L7" i="1"/>
  <c r="N13" i="1"/>
  <c r="N12" i="1"/>
  <c r="N11" i="1"/>
  <c r="N41" i="1"/>
  <c r="N24" i="1"/>
  <c r="L34" i="1"/>
  <c r="Q34" i="1" s="1"/>
  <c r="L16" i="1"/>
  <c r="N7" i="1"/>
  <c r="N16" i="1" s="1"/>
  <c r="L28" i="1" l="1"/>
  <c r="L33" i="1"/>
  <c r="K36" i="1"/>
  <c r="N22" i="1"/>
  <c r="N26" i="1"/>
  <c r="K40" i="1"/>
  <c r="L35" i="1"/>
  <c r="Q35" i="1" s="1"/>
  <c r="N21" i="1"/>
  <c r="K34" i="1"/>
  <c r="N20" i="1"/>
  <c r="N19" i="1"/>
  <c r="K33" i="1"/>
  <c r="K28" i="1"/>
  <c r="M39" i="1"/>
  <c r="R39" i="1" s="1"/>
  <c r="N25" i="1"/>
  <c r="K37" i="1"/>
  <c r="N23" i="1"/>
  <c r="M28" i="1"/>
  <c r="L40" i="1"/>
  <c r="Q40" i="1" s="1"/>
  <c r="N35" i="1"/>
  <c r="P36" i="1" l="1"/>
  <c r="N36" i="1"/>
  <c r="P33" i="1"/>
  <c r="K42" i="1"/>
  <c r="N33" i="1"/>
  <c r="M42" i="1"/>
  <c r="Q33" i="1"/>
  <c r="L42" i="1"/>
  <c r="N40" i="1"/>
  <c r="P40" i="1"/>
  <c r="N34" i="1"/>
  <c r="P34" i="1"/>
  <c r="N39" i="1"/>
  <c r="P37" i="1"/>
  <c r="N37" i="1"/>
  <c r="N28" i="1"/>
  <c r="N42" i="1" l="1"/>
</calcChain>
</file>

<file path=xl/sharedStrings.xml><?xml version="1.0" encoding="utf-8"?>
<sst xmlns="http://schemas.openxmlformats.org/spreadsheetml/2006/main" count="73" uniqueCount="41">
  <si>
    <t>Residential</t>
  </si>
  <si>
    <t>Residential Urban</t>
  </si>
  <si>
    <t>General Service Less Than 50 kW</t>
  </si>
  <si>
    <t>General Service 50 to 999 kW</t>
  </si>
  <si>
    <t>General Service 1,000 to 4,999 kW</t>
  </si>
  <si>
    <t>Large Use - Regular</t>
  </si>
  <si>
    <t>Street Lighting</t>
  </si>
  <si>
    <t>Unmetered Scattered Load</t>
  </si>
  <si>
    <t>Rate Class</t>
  </si>
  <si>
    <t>Re-based Billed Customers or Connections</t>
  </si>
  <si>
    <t>Re-based Billed kWh</t>
  </si>
  <si>
    <t>Service Charge Revenue</t>
  </si>
  <si>
    <t>Distribution Volumetric Rate Revenue 
kWh</t>
  </si>
  <si>
    <t>Revenue Requirement from Rates</t>
  </si>
  <si>
    <t>A</t>
  </si>
  <si>
    <t>B</t>
  </si>
  <si>
    <t>C</t>
  </si>
  <si>
    <t>D</t>
  </si>
  <si>
    <t>E</t>
  </si>
  <si>
    <t>F</t>
  </si>
  <si>
    <t>H = B * E</t>
  </si>
  <si>
    <t>I = C * F</t>
  </si>
  <si>
    <t>J = G + H + I</t>
  </si>
  <si>
    <t xml:space="preserve"> </t>
  </si>
  <si>
    <t>Re-based Billed kVa</t>
  </si>
  <si>
    <t xml:space="preserve">2012 IRM Price Cap Index </t>
  </si>
  <si>
    <t>G = A * D * 11</t>
  </si>
  <si>
    <t>Service Charge</t>
  </si>
  <si>
    <t xml:space="preserve">2011 Approved Rates </t>
  </si>
  <si>
    <t>(2011 Rates * IRM Price Cap Index)</t>
  </si>
  <si>
    <t>2012 IRM Rates</t>
  </si>
  <si>
    <t>Revenue at 2012 IRM rates less Revenue at 2011 rates</t>
  </si>
  <si>
    <t>2012 IRM - LOST REVENUE RATE RIDER</t>
  </si>
  <si>
    <t>Distribution Volumetric Rate kWh</t>
  </si>
  <si>
    <t>11 Months Revenue at 2011 Rates</t>
  </si>
  <si>
    <t>11 Months Revenue at 2012 IRM Rates</t>
  </si>
  <si>
    <t>2011 Approved Load Forecast - 11 Months</t>
  </si>
  <si>
    <t>2011 Approved Load Forecast - 12 Months</t>
  </si>
  <si>
    <t>Distribution Volumetric Rate kVa</t>
  </si>
  <si>
    <t>Distribution Volumetric Rate Revenue 
kVa</t>
  </si>
  <si>
    <t>Rate Rider - 24 months Recovery (DOS)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</si>
</sst>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#,##0_);\(#,##0\ \)"/>
    <numFmt numFmtId="173" formatCode="#,##0.00_);\(#,##0.00\ \)"/>
    <numFmt numFmtId="174" formatCode="#,##0.0000_);\(#,##0.0000\ \)"/>
    <numFmt numFmtId="175" formatCode="0.000%"/>
    <numFmt numFmtId="176" formatCode="#,##0.00000_);\(#,##0.00000\ \)"/>
    <numFmt numFmtId="177" formatCode="0.000000"/>
    <numFmt numFmtId="178" formatCode="_(* #,##0_);_(* \(#,##0\);_(* &quot;-&quot;??_);_(@_)"/>
    <numFmt numFmtId="179" formatCode="_(&quot;$&quot;* #,##0_);_(&quot;$&quot;* \(#,##0\);_(&quot;$&quot;* &quot;-&quot;??_);_(@_)"/>
    <numFmt numFmtId="180" formatCode="_(&quot;$&quot;* #,##0.0000_);_(&quot;$&quot;* \(#,##0.0000\);_(&quot;$&quot;* &quot;-&quot;??_);_(@_)"/>
    <numFmt numFmtId="181" formatCode="_(&quot;$&quot;* #,##0.00000_);_(&quot;$&quot;* \(#,##0.0000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71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172" fontId="1" fillId="2" borderId="1" xfId="3" applyNumberFormat="1" applyFill="1" applyBorder="1" applyProtection="1"/>
    <xf numFmtId="0" fontId="2" fillId="3" borderId="0" xfId="0" applyFont="1" applyFill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0" fillId="4" borderId="4" xfId="0" applyFill="1" applyBorder="1"/>
    <xf numFmtId="175" fontId="5" fillId="4" borderId="3" xfId="1" applyNumberFormat="1" applyFont="1" applyFill="1" applyBorder="1" applyAlignment="1" applyProtection="1">
      <alignment horizontal="center"/>
    </xf>
    <xf numFmtId="0" fontId="6" fillId="4" borderId="0" xfId="0" applyFont="1" applyFill="1" applyProtection="1"/>
    <xf numFmtId="179" fontId="1" fillId="2" borderId="1" xfId="2" applyNumberFormat="1" applyFont="1" applyFill="1" applyBorder="1" applyProtection="1"/>
    <xf numFmtId="0" fontId="0" fillId="2" borderId="5" xfId="0" applyFill="1" applyBorder="1" applyProtection="1"/>
    <xf numFmtId="0" fontId="0" fillId="0" borderId="0" xfId="0" applyBorder="1"/>
    <xf numFmtId="178" fontId="4" fillId="5" borderId="0" xfId="1" applyNumberFormat="1" applyFont="1" applyFill="1" applyBorder="1"/>
    <xf numFmtId="173" fontId="1" fillId="2" borderId="0" xfId="3" applyNumberFormat="1" applyFill="1" applyBorder="1" applyProtection="1"/>
    <xf numFmtId="176" fontId="1" fillId="2" borderId="0" xfId="3" applyNumberFormat="1" applyFill="1" applyBorder="1" applyProtection="1"/>
    <xf numFmtId="174" fontId="1" fillId="2" borderId="0" xfId="3" applyNumberFormat="1" applyFill="1" applyBorder="1" applyProtection="1"/>
    <xf numFmtId="172" fontId="1" fillId="2" borderId="0" xfId="3" applyNumberFormat="1" applyFill="1" applyBorder="1" applyProtection="1"/>
    <xf numFmtId="172" fontId="1" fillId="2" borderId="6" xfId="3" applyNumberFormat="1" applyFill="1" applyBorder="1" applyProtection="1"/>
    <xf numFmtId="0" fontId="0" fillId="0" borderId="7" xfId="0" applyBorder="1"/>
    <xf numFmtId="0" fontId="0" fillId="0" borderId="8" xfId="0" applyBorder="1"/>
    <xf numFmtId="172" fontId="3" fillId="2" borderId="9" xfId="3" applyNumberFormat="1" applyFont="1" applyFill="1" applyBorder="1" applyProtection="1"/>
    <xf numFmtId="0" fontId="0" fillId="0" borderId="3" xfId="0" applyBorder="1"/>
    <xf numFmtId="174" fontId="1" fillId="2" borderId="0" xfId="2" applyNumberFormat="1" applyFont="1" applyFill="1" applyBorder="1" applyProtection="1"/>
    <xf numFmtId="172" fontId="0" fillId="0" borderId="4" xfId="0" applyNumberFormat="1" applyBorder="1"/>
    <xf numFmtId="179" fontId="1" fillId="2" borderId="0" xfId="2" applyNumberFormat="1" applyFont="1" applyFill="1" applyBorder="1" applyProtection="1"/>
    <xf numFmtId="0" fontId="7" fillId="0" borderId="0" xfId="0" applyFont="1"/>
    <xf numFmtId="0" fontId="0" fillId="0" borderId="5" xfId="0" applyBorder="1"/>
    <xf numFmtId="172" fontId="1" fillId="2" borderId="10" xfId="3" applyNumberFormat="1" applyFill="1" applyBorder="1" applyProtection="1"/>
    <xf numFmtId="172" fontId="3" fillId="2" borderId="11" xfId="3" applyNumberFormat="1" applyFont="1" applyFill="1" applyBorder="1" applyProtection="1"/>
    <xf numFmtId="0" fontId="8" fillId="0" borderId="12" xfId="0" applyFont="1" applyBorder="1"/>
    <xf numFmtId="0" fontId="8" fillId="0" borderId="13" xfId="0" applyFont="1" applyBorder="1"/>
    <xf numFmtId="0" fontId="6" fillId="0" borderId="13" xfId="0" applyFont="1" applyBorder="1" applyAlignment="1"/>
    <xf numFmtId="0" fontId="0" fillId="0" borderId="13" xfId="0" applyFont="1" applyBorder="1"/>
    <xf numFmtId="0" fontId="0" fillId="0" borderId="13" xfId="0" applyBorder="1"/>
    <xf numFmtId="0" fontId="8" fillId="0" borderId="7" xfId="0" applyFont="1" applyBorder="1"/>
    <xf numFmtId="0" fontId="8" fillId="0" borderId="8" xfId="0" applyFont="1" applyBorder="1"/>
    <xf numFmtId="0" fontId="6" fillId="0" borderId="8" xfId="0" applyFont="1" applyBorder="1" applyAlignment="1"/>
    <xf numFmtId="0" fontId="0" fillId="0" borderId="8" xfId="0" applyFont="1" applyBorder="1"/>
    <xf numFmtId="176" fontId="1" fillId="2" borderId="0" xfId="2" applyNumberFormat="1" applyFont="1" applyFill="1" applyBorder="1" applyProtection="1"/>
    <xf numFmtId="0" fontId="0" fillId="2" borderId="12" xfId="0" applyFill="1" applyBorder="1" applyProtection="1"/>
    <xf numFmtId="178" fontId="4" fillId="5" borderId="13" xfId="1" applyNumberFormat="1" applyFont="1" applyFill="1" applyBorder="1"/>
    <xf numFmtId="179" fontId="1" fillId="2" borderId="13" xfId="2" applyNumberFormat="1" applyFont="1" applyFill="1" applyBorder="1" applyProtection="1"/>
    <xf numFmtId="179" fontId="1" fillId="2" borderId="14" xfId="2" applyNumberFormat="1" applyFont="1" applyFill="1" applyBorder="1" applyProtection="1"/>
    <xf numFmtId="179" fontId="1" fillId="2" borderId="6" xfId="2" applyNumberFormat="1" applyFont="1" applyFill="1" applyBorder="1" applyProtection="1"/>
    <xf numFmtId="179" fontId="3" fillId="2" borderId="9" xfId="2" applyNumberFormat="1" applyFont="1" applyFill="1" applyBorder="1" applyProtection="1"/>
    <xf numFmtId="0" fontId="0" fillId="0" borderId="0" xfId="0"/>
    <xf numFmtId="170" fontId="1" fillId="6" borderId="5" xfId="2" applyNumberFormat="1" applyFont="1" applyFill="1" applyBorder="1" applyProtection="1"/>
    <xf numFmtId="181" fontId="1" fillId="6" borderId="0" xfId="2" applyNumberFormat="1" applyFont="1" applyFill="1" applyBorder="1" applyProtection="1"/>
    <xf numFmtId="179" fontId="1" fillId="6" borderId="6" xfId="2" applyNumberFormat="1" applyFont="1" applyFill="1" applyBorder="1" applyProtection="1"/>
    <xf numFmtId="180" fontId="1" fillId="6" borderId="6" xfId="2" applyNumberFormat="1" applyFont="1" applyFill="1" applyBorder="1" applyProtection="1"/>
    <xf numFmtId="170" fontId="1" fillId="6" borderId="12" xfId="2" applyNumberFormat="1" applyFont="1" applyFill="1" applyBorder="1" applyProtection="1"/>
    <xf numFmtId="181" fontId="1" fillId="6" borderId="13" xfId="2" applyNumberFormat="1" applyFont="1" applyFill="1" applyBorder="1" applyProtection="1"/>
    <xf numFmtId="179" fontId="1" fillId="6" borderId="14" xfId="2" applyNumberFormat="1" applyFont="1" applyFill="1" applyBorder="1" applyProtection="1"/>
    <xf numFmtId="179" fontId="0" fillId="0" borderId="0" xfId="0" applyNumberFormat="1"/>
    <xf numFmtId="1" fontId="0" fillId="0" borderId="0" xfId="0" applyNumberFormat="1"/>
    <xf numFmtId="170" fontId="1" fillId="6" borderId="7" xfId="2" applyNumberFormat="1" applyFont="1" applyFill="1" applyBorder="1" applyProtection="1"/>
    <xf numFmtId="179" fontId="1" fillId="6" borderId="8" xfId="2" applyNumberFormat="1" applyFont="1" applyFill="1" applyBorder="1" applyProtection="1"/>
    <xf numFmtId="179" fontId="1" fillId="6" borderId="15" xfId="2" applyNumberFormat="1" applyFont="1" applyFill="1" applyBorder="1" applyProtection="1"/>
    <xf numFmtId="180" fontId="1" fillId="6" borderId="8" xfId="2" applyNumberFormat="1" applyFont="1" applyFill="1" applyBorder="1" applyProtection="1"/>
    <xf numFmtId="177" fontId="8" fillId="0" borderId="13" xfId="0" applyNumberFormat="1" applyFont="1" applyBorder="1" applyAlignment="1">
      <alignment horizontal="center" vertical="center"/>
    </xf>
    <xf numFmtId="177" fontId="8" fillId="0" borderId="14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/>
    </xf>
    <xf numFmtId="177" fontId="8" fillId="0" borderId="15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wrapText="1"/>
    </xf>
    <xf numFmtId="177" fontId="8" fillId="0" borderId="14" xfId="0" applyNumberFormat="1" applyFont="1" applyBorder="1" applyAlignment="1">
      <alignment horizontal="center" wrapText="1"/>
    </xf>
    <xf numFmtId="177" fontId="8" fillId="0" borderId="8" xfId="0" applyNumberFormat="1" applyFont="1" applyBorder="1" applyAlignment="1">
      <alignment horizontal="center" wrapText="1"/>
    </xf>
    <xf numFmtId="177" fontId="8" fillId="0" borderId="15" xfId="0" applyNumberFormat="1" applyFont="1" applyBorder="1" applyAlignment="1">
      <alignment horizontal="center" wrapText="1"/>
    </xf>
    <xf numFmtId="0" fontId="8" fillId="6" borderId="12" xfId="0" applyFont="1" applyFill="1" applyBorder="1" applyAlignment="1">
      <alignment horizontal="center" wrapText="1"/>
    </xf>
    <xf numFmtId="0" fontId="8" fillId="6" borderId="13" xfId="0" applyFont="1" applyFill="1" applyBorder="1" applyAlignment="1">
      <alignment horizontal="center" wrapText="1"/>
    </xf>
    <xf numFmtId="0" fontId="8" fillId="6" borderId="14" xfId="0" applyFont="1" applyFill="1" applyBorder="1" applyAlignment="1">
      <alignment horizontal="center" wrapText="1"/>
    </xf>
    <xf numFmtId="0" fontId="8" fillId="6" borderId="7" xfId="0" applyFont="1" applyFill="1" applyBorder="1" applyAlignment="1">
      <alignment horizontal="center" wrapText="1"/>
    </xf>
    <xf numFmtId="0" fontId="8" fillId="6" borderId="8" xfId="0" applyFont="1" applyFill="1" applyBorder="1" applyAlignment="1">
      <alignment horizontal="center" wrapText="1"/>
    </xf>
    <xf numFmtId="0" fontId="8" fillId="6" borderId="15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3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_Core Model Version 0.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"/>
  <sheetViews>
    <sheetView tabSelected="1" topLeftCell="E29" workbookViewId="0">
      <selection activeCell="P40" sqref="P40"/>
    </sheetView>
  </sheetViews>
  <sheetFormatPr defaultRowHeight="15" x14ac:dyDescent="0.25"/>
  <cols>
    <col min="1" max="1" width="39.42578125" customWidth="1"/>
    <col min="2" max="2" width="2.42578125" customWidth="1"/>
    <col min="3" max="3" width="12.7109375" customWidth="1"/>
    <col min="4" max="4" width="15.5703125" customWidth="1"/>
    <col min="5" max="5" width="12.7109375" customWidth="1"/>
    <col min="6" max="6" width="2.7109375" customWidth="1"/>
    <col min="7" max="7" width="10.7109375" customWidth="1"/>
    <col min="10" max="10" width="2.28515625" customWidth="1"/>
    <col min="11" max="14" width="12.7109375" customWidth="1"/>
    <col min="15" max="15" width="2.140625" customWidth="1"/>
    <col min="16" max="17" width="12.7109375" customWidth="1"/>
    <col min="18" max="18" width="14.28515625" customWidth="1"/>
    <col min="21" max="21" width="9.5703125" bestFit="1" customWidth="1"/>
    <col min="22" max="22" width="11" bestFit="1" customWidth="1"/>
  </cols>
  <sheetData>
    <row r="1" spans="1:18" ht="38.25" customHeight="1" x14ac:dyDescent="0.35">
      <c r="A1" s="25" t="s">
        <v>32</v>
      </c>
    </row>
    <row r="2" spans="1:18" ht="94.5" x14ac:dyDescent="0.25">
      <c r="A2" s="2" t="s">
        <v>8</v>
      </c>
      <c r="B2" s="3"/>
      <c r="C2" s="3" t="s">
        <v>9</v>
      </c>
      <c r="D2" s="3" t="s">
        <v>10</v>
      </c>
      <c r="E2" s="3" t="s">
        <v>24</v>
      </c>
      <c r="F2" s="3"/>
      <c r="G2" s="3" t="s">
        <v>27</v>
      </c>
      <c r="H2" s="3" t="s">
        <v>33</v>
      </c>
      <c r="I2" s="3" t="s">
        <v>38</v>
      </c>
      <c r="J2" s="3"/>
      <c r="K2" s="3" t="s">
        <v>11</v>
      </c>
      <c r="L2" s="3" t="s">
        <v>12</v>
      </c>
      <c r="M2" s="3" t="s">
        <v>39</v>
      </c>
      <c r="N2" s="3" t="s">
        <v>13</v>
      </c>
      <c r="O2" s="3"/>
      <c r="P2" s="3" t="s">
        <v>27</v>
      </c>
      <c r="Q2" s="3" t="s">
        <v>33</v>
      </c>
      <c r="R2" s="3" t="s">
        <v>38</v>
      </c>
    </row>
    <row r="3" spans="1:18" ht="31.5" x14ac:dyDescent="0.25">
      <c r="A3" s="8"/>
      <c r="B3" s="3"/>
      <c r="C3" s="3" t="s">
        <v>14</v>
      </c>
      <c r="D3" s="3" t="s">
        <v>15</v>
      </c>
      <c r="E3" s="3" t="s">
        <v>16</v>
      </c>
      <c r="F3" s="3"/>
      <c r="G3" s="3" t="s">
        <v>17</v>
      </c>
      <c r="H3" s="3" t="s">
        <v>18</v>
      </c>
      <c r="I3" s="3" t="s">
        <v>19</v>
      </c>
      <c r="J3" s="3"/>
      <c r="K3" s="3" t="s">
        <v>26</v>
      </c>
      <c r="L3" s="3" t="s">
        <v>20</v>
      </c>
      <c r="M3" s="3" t="s">
        <v>21</v>
      </c>
      <c r="N3" s="3" t="s">
        <v>22</v>
      </c>
      <c r="O3" s="3"/>
      <c r="P3" s="3" t="s">
        <v>23</v>
      </c>
      <c r="Q3" s="3" t="s">
        <v>23</v>
      </c>
      <c r="R3" s="3" t="s">
        <v>23</v>
      </c>
    </row>
    <row r="4" spans="1:18" ht="15.75" thickBot="1" x14ac:dyDescent="0.3"/>
    <row r="5" spans="1:18" ht="18.75" x14ac:dyDescent="0.3">
      <c r="A5" s="29" t="s">
        <v>23</v>
      </c>
      <c r="B5" s="30"/>
      <c r="C5" s="73" t="s">
        <v>36</v>
      </c>
      <c r="D5" s="73"/>
      <c r="E5" s="73"/>
      <c r="F5" s="30"/>
      <c r="G5" s="73" t="s">
        <v>28</v>
      </c>
      <c r="H5" s="73"/>
      <c r="I5" s="73"/>
      <c r="J5" s="33"/>
      <c r="K5" s="59" t="s">
        <v>34</v>
      </c>
      <c r="L5" s="59"/>
      <c r="M5" s="59"/>
      <c r="N5" s="60"/>
    </row>
    <row r="6" spans="1:18" ht="19.5" thickBot="1" x14ac:dyDescent="0.35">
      <c r="A6" s="34"/>
      <c r="B6" s="35"/>
      <c r="C6" s="74"/>
      <c r="D6" s="74"/>
      <c r="E6" s="74"/>
      <c r="F6" s="35"/>
      <c r="G6" s="74"/>
      <c r="H6" s="74"/>
      <c r="I6" s="74"/>
      <c r="J6" s="19"/>
      <c r="K6" s="61"/>
      <c r="L6" s="61"/>
      <c r="M6" s="61"/>
      <c r="N6" s="62"/>
    </row>
    <row r="7" spans="1:18" x14ac:dyDescent="0.25">
      <c r="A7" s="10" t="s">
        <v>0</v>
      </c>
      <c r="B7" s="11"/>
      <c r="C7" s="12">
        <v>598508</v>
      </c>
      <c r="D7" s="12">
        <v>4525698913.4249802</v>
      </c>
      <c r="E7" s="12"/>
      <c r="F7" s="11"/>
      <c r="G7" s="13">
        <v>18.25</v>
      </c>
      <c r="H7" s="38">
        <v>1.507E-2</v>
      </c>
      <c r="I7" s="22"/>
      <c r="J7" s="11"/>
      <c r="K7" s="16">
        <f>(+C7*11)*G7</f>
        <v>120150481</v>
      </c>
      <c r="L7" s="16">
        <f>IF(ISERROR(D7*H7),0,D7*H7)</f>
        <v>68202282.625314444</v>
      </c>
      <c r="M7" s="16">
        <f>IF(ISERROR(E7*I7),0,E7*I7)</f>
        <v>0</v>
      </c>
      <c r="N7" s="17">
        <f>SUM(K7:M7)</f>
        <v>188352763.62531444</v>
      </c>
    </row>
    <row r="8" spans="1:18" x14ac:dyDescent="0.25">
      <c r="A8" s="10" t="s">
        <v>1</v>
      </c>
      <c r="B8" s="11"/>
      <c r="C8" s="12">
        <v>24898</v>
      </c>
      <c r="D8" s="12">
        <v>91475252</v>
      </c>
      <c r="E8" s="12" t="s">
        <v>23</v>
      </c>
      <c r="F8" s="11"/>
      <c r="G8" s="13">
        <v>17</v>
      </c>
      <c r="H8" s="38">
        <v>2.5649999999999999E-2</v>
      </c>
      <c r="I8" s="22"/>
      <c r="J8" s="11"/>
      <c r="K8" s="16">
        <f t="shared" ref="K8:K15" si="0">(+C8*11)*G8</f>
        <v>4655926</v>
      </c>
      <c r="L8" s="16">
        <f t="shared" ref="L8:L15" si="1">IF(ISERROR(D8*H8),0,D8*H8)</f>
        <v>2346340.2138</v>
      </c>
      <c r="M8" s="16">
        <f t="shared" ref="M8:M15" si="2">IF(ISERROR(E8*I8),0,E8*I8)</f>
        <v>0</v>
      </c>
      <c r="N8" s="17">
        <f t="shared" ref="N8:N15" si="3">SUM(K8:M8)</f>
        <v>7002266.2138</v>
      </c>
    </row>
    <row r="9" spans="1:18" x14ac:dyDescent="0.25">
      <c r="A9" s="10" t="s">
        <v>2</v>
      </c>
      <c r="B9" s="11"/>
      <c r="C9" s="12">
        <v>65792.15586864308</v>
      </c>
      <c r="D9" s="12">
        <v>1973588443.9754324</v>
      </c>
      <c r="E9" s="12"/>
      <c r="F9" s="11"/>
      <c r="G9" s="13">
        <v>24.3</v>
      </c>
      <c r="H9" s="38">
        <v>2.247E-2</v>
      </c>
      <c r="I9" s="22"/>
      <c r="J9" s="11"/>
      <c r="K9" s="16">
        <f t="shared" si="0"/>
        <v>17586243.263688296</v>
      </c>
      <c r="L9" s="16">
        <f t="shared" si="1"/>
        <v>44346532.336127967</v>
      </c>
      <c r="M9" s="16">
        <f t="shared" si="2"/>
        <v>0</v>
      </c>
      <c r="N9" s="17">
        <f t="shared" si="3"/>
        <v>61932775.599816263</v>
      </c>
    </row>
    <row r="10" spans="1:18" x14ac:dyDescent="0.25">
      <c r="A10" s="10" t="s">
        <v>3</v>
      </c>
      <c r="B10" s="11"/>
      <c r="C10" s="12">
        <v>13066.548999999999</v>
      </c>
      <c r="D10" s="12"/>
      <c r="E10" s="12">
        <v>24760209.860052735</v>
      </c>
      <c r="F10" s="11"/>
      <c r="G10" s="13">
        <v>35.56</v>
      </c>
      <c r="H10" s="38"/>
      <c r="I10" s="22">
        <v>5.5956000000000001</v>
      </c>
      <c r="J10" s="11"/>
      <c r="K10" s="16">
        <f t="shared" si="0"/>
        <v>5111111.3068399997</v>
      </c>
      <c r="L10" s="16">
        <f t="shared" si="1"/>
        <v>0</v>
      </c>
      <c r="M10" s="16">
        <f t="shared" si="2"/>
        <v>138548230.29291108</v>
      </c>
      <c r="N10" s="17">
        <f t="shared" si="3"/>
        <v>143659341.59975109</v>
      </c>
    </row>
    <row r="11" spans="1:18" x14ac:dyDescent="0.25">
      <c r="A11" s="10" t="s">
        <v>4</v>
      </c>
      <c r="B11" s="11"/>
      <c r="C11" s="12">
        <v>514</v>
      </c>
      <c r="D11" s="12"/>
      <c r="E11" s="12">
        <v>9712360.0146649051</v>
      </c>
      <c r="F11" s="11"/>
      <c r="G11" s="13">
        <v>686.46</v>
      </c>
      <c r="H11" s="38"/>
      <c r="I11" s="22">
        <v>4.4497</v>
      </c>
      <c r="J11" s="11"/>
      <c r="K11" s="16">
        <f t="shared" si="0"/>
        <v>3881244.8400000003</v>
      </c>
      <c r="L11" s="16">
        <f t="shared" si="1"/>
        <v>0</v>
      </c>
      <c r="M11" s="16">
        <f t="shared" si="2"/>
        <v>43217088.357254431</v>
      </c>
      <c r="N11" s="17">
        <f t="shared" si="3"/>
        <v>47098333.197254434</v>
      </c>
    </row>
    <row r="12" spans="1:18" x14ac:dyDescent="0.25">
      <c r="A12" s="10" t="s">
        <v>5</v>
      </c>
      <c r="B12" s="11"/>
      <c r="C12" s="12">
        <v>47</v>
      </c>
      <c r="D12" s="12"/>
      <c r="E12" s="12">
        <v>4583463.9322661627</v>
      </c>
      <c r="F12" s="11"/>
      <c r="G12" s="13">
        <v>3009.11</v>
      </c>
      <c r="H12" s="38"/>
      <c r="I12" s="22">
        <v>4.7405999999999997</v>
      </c>
      <c r="J12" s="11"/>
      <c r="K12" s="16">
        <f t="shared" si="0"/>
        <v>1555709.87</v>
      </c>
      <c r="L12" s="16">
        <f t="shared" si="1"/>
        <v>0</v>
      </c>
      <c r="M12" s="16">
        <f t="shared" si="2"/>
        <v>21728369.117300969</v>
      </c>
      <c r="N12" s="17">
        <f t="shared" si="3"/>
        <v>23284078.98730097</v>
      </c>
    </row>
    <row r="13" spans="1:18" x14ac:dyDescent="0.25">
      <c r="A13" s="10" t="s">
        <v>6</v>
      </c>
      <c r="B13" s="11"/>
      <c r="C13" s="12">
        <v>162777.033</v>
      </c>
      <c r="D13" s="12"/>
      <c r="E13" s="12">
        <v>295192.14199999999</v>
      </c>
      <c r="F13" s="11"/>
      <c r="G13" s="13">
        <v>1.3</v>
      </c>
      <c r="H13" s="38"/>
      <c r="I13" s="22">
        <v>28.724799999999998</v>
      </c>
      <c r="J13" s="11"/>
      <c r="K13" s="16">
        <f t="shared" si="0"/>
        <v>2327711.5718999999</v>
      </c>
      <c r="L13" s="16">
        <f t="shared" si="1"/>
        <v>0</v>
      </c>
      <c r="M13" s="16">
        <f t="shared" si="2"/>
        <v>8479335.2405215986</v>
      </c>
      <c r="N13" s="17">
        <f t="shared" si="3"/>
        <v>10807046.812421598</v>
      </c>
    </row>
    <row r="14" spans="1:18" x14ac:dyDescent="0.25">
      <c r="A14" s="10" t="s">
        <v>7</v>
      </c>
      <c r="B14" s="11"/>
      <c r="C14" s="12">
        <v>1129.6651261047787</v>
      </c>
      <c r="D14" s="12">
        <v>51545619.555543624</v>
      </c>
      <c r="E14" s="12"/>
      <c r="F14" s="11"/>
      <c r="G14" s="13">
        <v>4.84</v>
      </c>
      <c r="H14" s="38">
        <v>6.0699999999999997E-2</v>
      </c>
      <c r="I14" s="22"/>
      <c r="J14" s="11"/>
      <c r="K14" s="16">
        <f t="shared" si="0"/>
        <v>60143.37131381841</v>
      </c>
      <c r="L14" s="16">
        <f t="shared" si="1"/>
        <v>3128819.107021498</v>
      </c>
      <c r="M14" s="16">
        <f t="shared" si="2"/>
        <v>0</v>
      </c>
      <c r="N14" s="17">
        <f t="shared" si="3"/>
        <v>3188962.4783353163</v>
      </c>
    </row>
    <row r="15" spans="1:18" x14ac:dyDescent="0.25">
      <c r="A15" s="10" t="s">
        <v>7</v>
      </c>
      <c r="B15" s="11"/>
      <c r="C15" s="12">
        <v>21729.086037863421</v>
      </c>
      <c r="D15" s="12"/>
      <c r="E15" s="12"/>
      <c r="F15" s="11"/>
      <c r="G15" s="13">
        <v>0.49</v>
      </c>
      <c r="H15" s="38"/>
      <c r="I15" s="22"/>
      <c r="J15" s="11"/>
      <c r="K15" s="16">
        <f t="shared" si="0"/>
        <v>117119.77374408384</v>
      </c>
      <c r="L15" s="16">
        <f t="shared" si="1"/>
        <v>0</v>
      </c>
      <c r="M15" s="16">
        <f t="shared" si="2"/>
        <v>0</v>
      </c>
      <c r="N15" s="17">
        <f t="shared" si="3"/>
        <v>117119.77374408384</v>
      </c>
    </row>
    <row r="16" spans="1:18" ht="15.75" thickBot="1" x14ac:dyDescent="0.3">
      <c r="A16" s="26"/>
      <c r="B16" s="11"/>
      <c r="C16" s="11"/>
      <c r="D16" s="11"/>
      <c r="E16" s="11"/>
      <c r="F16" s="11"/>
      <c r="G16" s="11"/>
      <c r="H16" s="11"/>
      <c r="I16" s="11"/>
      <c r="J16" s="11"/>
      <c r="K16" s="27">
        <f>SUM(K7:K15)</f>
        <v>155445690.9974862</v>
      </c>
      <c r="L16" s="27">
        <f>SUM(L7:L15)</f>
        <v>118023974.2822639</v>
      </c>
      <c r="M16" s="27">
        <f>SUM(M7:M15)</f>
        <v>211973023.00798807</v>
      </c>
      <c r="N16" s="28">
        <f>SUM(N7:N15)</f>
        <v>485442688.28773826</v>
      </c>
    </row>
    <row r="17" spans="1:18" ht="24.75" customHeight="1" x14ac:dyDescent="0.3">
      <c r="A17" s="29" t="s">
        <v>23</v>
      </c>
      <c r="B17" s="30"/>
      <c r="C17" s="73" t="s">
        <v>36</v>
      </c>
      <c r="D17" s="73"/>
      <c r="E17" s="73"/>
      <c r="F17" s="30"/>
      <c r="G17" s="75" t="s">
        <v>30</v>
      </c>
      <c r="H17" s="75"/>
      <c r="I17" s="75"/>
      <c r="J17" s="33"/>
      <c r="K17" s="59" t="s">
        <v>35</v>
      </c>
      <c r="L17" s="59"/>
      <c r="M17" s="59"/>
      <c r="N17" s="60"/>
    </row>
    <row r="18" spans="1:18" ht="15.75" customHeight="1" thickBot="1" x14ac:dyDescent="0.35">
      <c r="A18" s="34"/>
      <c r="B18" s="35"/>
      <c r="C18" s="74"/>
      <c r="D18" s="74"/>
      <c r="E18" s="74"/>
      <c r="F18" s="35"/>
      <c r="G18" s="36" t="s">
        <v>29</v>
      </c>
      <c r="H18" s="37"/>
      <c r="I18" s="19"/>
      <c r="J18" s="19"/>
      <c r="K18" s="61"/>
      <c r="L18" s="61"/>
      <c r="M18" s="61"/>
      <c r="N18" s="62"/>
    </row>
    <row r="19" spans="1:18" x14ac:dyDescent="0.25">
      <c r="A19" s="10" t="s">
        <v>0</v>
      </c>
      <c r="B19" s="11"/>
      <c r="C19" s="12">
        <v>598508</v>
      </c>
      <c r="D19" s="12">
        <v>4525698913.4249802</v>
      </c>
      <c r="E19" s="12"/>
      <c r="F19" s="11"/>
      <c r="G19" s="13">
        <f>+'2012 IRM Lost Revenue'!G7*(1+$C$29)</f>
        <v>18.374099999999999</v>
      </c>
      <c r="H19" s="14">
        <f>+'2012 IRM Lost Revenue'!H7*(1+$C$29)</f>
        <v>1.5172475999999999E-2</v>
      </c>
      <c r="I19" s="15"/>
      <c r="J19" s="11"/>
      <c r="K19" s="16">
        <f>(+C19*11)*G19</f>
        <v>120967504.27079999</v>
      </c>
      <c r="L19" s="16">
        <f>IF(ISERROR(D19*H19),0,D19*H19)</f>
        <v>68666058.14716658</v>
      </c>
      <c r="M19" s="16">
        <f>IF(ISERROR(E19*I19),0,E19*I19)</f>
        <v>0</v>
      </c>
      <c r="N19" s="17">
        <f>SUM(K19:M19)</f>
        <v>189633562.41796657</v>
      </c>
    </row>
    <row r="20" spans="1:18" x14ac:dyDescent="0.25">
      <c r="A20" s="10" t="s">
        <v>1</v>
      </c>
      <c r="B20" s="11"/>
      <c r="C20" s="12">
        <v>24898</v>
      </c>
      <c r="D20" s="12">
        <v>91475252</v>
      </c>
      <c r="E20" s="12" t="s">
        <v>23</v>
      </c>
      <c r="F20" s="11"/>
      <c r="G20" s="13">
        <f>+'2012 IRM Lost Revenue'!G8*(1+$C$29)</f>
        <v>17.115599999999997</v>
      </c>
      <c r="H20" s="14">
        <f>+'2012 IRM Lost Revenue'!H8*(1+$C$29)</f>
        <v>2.5824419999999997E-2</v>
      </c>
      <c r="I20" s="15"/>
      <c r="J20" s="11"/>
      <c r="K20" s="16">
        <f t="shared" ref="K20:K27" si="4">(+C20*11)*G20</f>
        <v>4687586.2967999987</v>
      </c>
      <c r="L20" s="16">
        <f t="shared" ref="L20:L27" si="5">IF(ISERROR(D20*H20),0,D20*H20)</f>
        <v>2362295.3272538399</v>
      </c>
      <c r="M20" s="16">
        <f t="shared" ref="M20:M27" si="6">IF(ISERROR(E20*I20),0,E20*I20)</f>
        <v>0</v>
      </c>
      <c r="N20" s="17">
        <f t="shared" ref="N20:N27" si="7">SUM(K20:M20)</f>
        <v>7049881.6240538387</v>
      </c>
    </row>
    <row r="21" spans="1:18" x14ac:dyDescent="0.25">
      <c r="A21" s="10" t="s">
        <v>2</v>
      </c>
      <c r="B21" s="11"/>
      <c r="C21" s="12">
        <v>65792.15586864308</v>
      </c>
      <c r="D21" s="12">
        <v>1973588443.9754324</v>
      </c>
      <c r="E21" s="12"/>
      <c r="F21" s="11"/>
      <c r="G21" s="13">
        <f>+'2012 IRM Lost Revenue'!G9*(1+$C$29)</f>
        <v>24.465239999999998</v>
      </c>
      <c r="H21" s="14">
        <f>+'2012 IRM Lost Revenue'!H9*(1+$C$29)</f>
        <v>2.2622795999999997E-2</v>
      </c>
      <c r="I21" s="15"/>
      <c r="J21" s="11"/>
      <c r="K21" s="16">
        <f t="shared" si="4"/>
        <v>17705829.717881374</v>
      </c>
      <c r="L21" s="16">
        <f t="shared" si="5"/>
        <v>44648088.756013632</v>
      </c>
      <c r="M21" s="16">
        <f t="shared" si="6"/>
        <v>0</v>
      </c>
      <c r="N21" s="17">
        <f t="shared" si="7"/>
        <v>62353918.473895006</v>
      </c>
    </row>
    <row r="22" spans="1:18" x14ac:dyDescent="0.25">
      <c r="A22" s="10" t="s">
        <v>3</v>
      </c>
      <c r="B22" s="11"/>
      <c r="C22" s="12">
        <v>13066.548999999999</v>
      </c>
      <c r="D22" s="12"/>
      <c r="E22" s="12">
        <v>24760209.860052735</v>
      </c>
      <c r="F22" s="11"/>
      <c r="G22" s="13">
        <f>+'2012 IRM Lost Revenue'!G10*(1+$C$29)</f>
        <v>35.801808000000001</v>
      </c>
      <c r="H22" s="14"/>
      <c r="I22" s="15">
        <f>+'2012 IRM Lost Revenue'!I10*(1+$C$29)</f>
        <v>5.6336500799999998</v>
      </c>
      <c r="J22" s="11"/>
      <c r="K22" s="16">
        <f t="shared" si="4"/>
        <v>5145866.8637265116</v>
      </c>
      <c r="L22" s="16">
        <f t="shared" si="5"/>
        <v>0</v>
      </c>
      <c r="M22" s="16">
        <f t="shared" si="6"/>
        <v>139490358.25890288</v>
      </c>
      <c r="N22" s="17">
        <f t="shared" si="7"/>
        <v>144636225.1226294</v>
      </c>
    </row>
    <row r="23" spans="1:18" x14ac:dyDescent="0.25">
      <c r="A23" s="10" t="s">
        <v>4</v>
      </c>
      <c r="B23" s="11"/>
      <c r="C23" s="12">
        <v>514</v>
      </c>
      <c r="D23" s="12"/>
      <c r="E23" s="12">
        <v>9712360.0146649051</v>
      </c>
      <c r="F23" s="11"/>
      <c r="G23" s="13">
        <f>+'2012 IRM Lost Revenue'!G11*(1+$C$29)</f>
        <v>691.127928</v>
      </c>
      <c r="H23" s="14"/>
      <c r="I23" s="15">
        <f>+'2012 IRM Lost Revenue'!I11*(1+$C$29)</f>
        <v>4.4799579599999992</v>
      </c>
      <c r="J23" s="11"/>
      <c r="K23" s="16">
        <f t="shared" si="4"/>
        <v>3907637.304912</v>
      </c>
      <c r="L23" s="16">
        <f t="shared" si="5"/>
        <v>0</v>
      </c>
      <c r="M23" s="16">
        <f t="shared" si="6"/>
        <v>43510964.55808375</v>
      </c>
      <c r="N23" s="17">
        <f t="shared" si="7"/>
        <v>47418601.862995751</v>
      </c>
    </row>
    <row r="24" spans="1:18" x14ac:dyDescent="0.25">
      <c r="A24" s="10" t="s">
        <v>5</v>
      </c>
      <c r="B24" s="11"/>
      <c r="C24" s="12">
        <v>47</v>
      </c>
      <c r="D24" s="12"/>
      <c r="E24" s="12">
        <v>4583463.9322661627</v>
      </c>
      <c r="F24" s="11"/>
      <c r="G24" s="13">
        <f>+'2012 IRM Lost Revenue'!G12*(1+$C$29)</f>
        <v>3029.5719479999998</v>
      </c>
      <c r="H24" s="14"/>
      <c r="I24" s="15">
        <f>+'2012 IRM Lost Revenue'!I12*(1+$C$29)</f>
        <v>4.7728360799999994</v>
      </c>
      <c r="J24" s="11"/>
      <c r="K24" s="16">
        <f t="shared" si="4"/>
        <v>1566288.6971159999</v>
      </c>
      <c r="L24" s="16">
        <f t="shared" si="5"/>
        <v>0</v>
      </c>
      <c r="M24" s="16">
        <f t="shared" si="6"/>
        <v>21876122.027298614</v>
      </c>
      <c r="N24" s="17">
        <f t="shared" si="7"/>
        <v>23442410.724414613</v>
      </c>
    </row>
    <row r="25" spans="1:18" x14ac:dyDescent="0.25">
      <c r="A25" s="10" t="s">
        <v>6</v>
      </c>
      <c r="B25" s="11"/>
      <c r="C25" s="12">
        <v>162777.033</v>
      </c>
      <c r="D25" s="12"/>
      <c r="E25" s="12">
        <v>295192.14199999999</v>
      </c>
      <c r="F25" s="11"/>
      <c r="G25" s="13">
        <f>+'2012 IRM Lost Revenue'!G13*(1+$C$29)</f>
        <v>1.30884</v>
      </c>
      <c r="H25" s="14"/>
      <c r="I25" s="15">
        <f>+'2012 IRM Lost Revenue'!I13*(1+$C$29)</f>
        <v>28.920128639999994</v>
      </c>
      <c r="J25" s="11"/>
      <c r="K25" s="16">
        <f t="shared" si="4"/>
        <v>2343540.0105889197</v>
      </c>
      <c r="L25" s="16">
        <f t="shared" si="5"/>
        <v>0</v>
      </c>
      <c r="M25" s="16">
        <f t="shared" si="6"/>
        <v>8536994.7201571446</v>
      </c>
      <c r="N25" s="17">
        <f t="shared" si="7"/>
        <v>10880534.730746064</v>
      </c>
    </row>
    <row r="26" spans="1:18" x14ac:dyDescent="0.25">
      <c r="A26" s="10" t="s">
        <v>7</v>
      </c>
      <c r="B26" s="11"/>
      <c r="C26" s="12">
        <v>1129.6651261047787</v>
      </c>
      <c r="D26" s="12">
        <v>51545619.555543624</v>
      </c>
      <c r="E26" s="12"/>
      <c r="F26" s="11"/>
      <c r="G26" s="13">
        <f>+'2012 IRM Lost Revenue'!G14*(1+$C$29)</f>
        <v>4.8729119999999995</v>
      </c>
      <c r="H26" s="14">
        <f>+'2012 IRM Lost Revenue'!H14*(1+$C$29)</f>
        <v>6.1112759999999995E-2</v>
      </c>
      <c r="I26" s="15"/>
      <c r="J26" s="11"/>
      <c r="K26" s="16">
        <f t="shared" si="4"/>
        <v>60552.346238752376</v>
      </c>
      <c r="L26" s="16">
        <f t="shared" si="5"/>
        <v>3150095.0769492439</v>
      </c>
      <c r="M26" s="16">
        <f t="shared" si="6"/>
        <v>0</v>
      </c>
      <c r="N26" s="17">
        <f t="shared" si="7"/>
        <v>3210647.4231879963</v>
      </c>
    </row>
    <row r="27" spans="1:18" x14ac:dyDescent="0.25">
      <c r="A27" s="10" t="s">
        <v>7</v>
      </c>
      <c r="B27" s="11"/>
      <c r="C27" s="12">
        <v>21729.086037863421</v>
      </c>
      <c r="D27" s="12"/>
      <c r="E27" s="12"/>
      <c r="F27" s="11"/>
      <c r="G27" s="13">
        <f>+'2012 IRM Lost Revenue'!G15*(1+$C$29)</f>
        <v>0.49333199999999994</v>
      </c>
      <c r="H27" s="14"/>
      <c r="I27" s="15"/>
      <c r="J27" s="11"/>
      <c r="K27" s="16">
        <f t="shared" si="4"/>
        <v>117916.1882055436</v>
      </c>
      <c r="L27" s="16">
        <f t="shared" si="5"/>
        <v>0</v>
      </c>
      <c r="M27" s="16">
        <f t="shared" si="6"/>
        <v>0</v>
      </c>
      <c r="N27" s="17">
        <f t="shared" si="7"/>
        <v>117916.1882055436</v>
      </c>
    </row>
    <row r="28" spans="1:18" ht="15.75" thickBot="1" x14ac:dyDescent="0.3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">
        <f>SUM(K19:K27)</f>
        <v>156502721.69626909</v>
      </c>
      <c r="L28" s="1">
        <f>SUM(L19:L27)</f>
        <v>118826537.30738328</v>
      </c>
      <c r="M28" s="1">
        <f>SUM(M19:M27)</f>
        <v>213414439.5644424</v>
      </c>
      <c r="N28" s="20">
        <f>SUM(N19:N27)</f>
        <v>488743698.56809473</v>
      </c>
    </row>
    <row r="29" spans="1:18" ht="16.5" thickBot="1" x14ac:dyDescent="0.3">
      <c r="A29" s="4" t="s">
        <v>25</v>
      </c>
      <c r="B29" s="5"/>
      <c r="C29" s="7">
        <v>6.8000000000000005E-3</v>
      </c>
      <c r="D29" s="6"/>
      <c r="E29" s="21"/>
      <c r="F29" s="21"/>
      <c r="G29" s="21"/>
      <c r="H29" s="21"/>
      <c r="I29" s="21"/>
      <c r="J29" s="21"/>
      <c r="K29" s="21"/>
      <c r="L29" s="21"/>
      <c r="M29" s="21"/>
      <c r="N29" s="23" t="s">
        <v>23</v>
      </c>
    </row>
    <row r="30" spans="1:18" ht="15.75" thickBot="1" x14ac:dyDescent="0.3"/>
    <row r="31" spans="1:18" ht="46.15" customHeight="1" thickBot="1" x14ac:dyDescent="0.35">
      <c r="A31" s="29" t="s">
        <v>23</v>
      </c>
      <c r="B31" s="30"/>
      <c r="C31" s="73" t="s">
        <v>37</v>
      </c>
      <c r="D31" s="73"/>
      <c r="E31" s="73"/>
      <c r="F31" s="30"/>
      <c r="G31" s="31"/>
      <c r="H31" s="32"/>
      <c r="I31" s="33"/>
      <c r="J31" s="33"/>
      <c r="K31" s="63" t="s">
        <v>31</v>
      </c>
      <c r="L31" s="63"/>
      <c r="M31" s="63"/>
      <c r="N31" s="64"/>
      <c r="O31" s="11"/>
      <c r="P31" s="67" t="s">
        <v>40</v>
      </c>
      <c r="Q31" s="68"/>
      <c r="R31" s="69"/>
    </row>
    <row r="32" spans="1:18" ht="18.600000000000001" hidden="1" customHeight="1" thickBot="1" x14ac:dyDescent="0.35">
      <c r="A32" s="34"/>
      <c r="B32" s="35"/>
      <c r="C32" s="74"/>
      <c r="D32" s="74"/>
      <c r="E32" s="74"/>
      <c r="F32" s="35"/>
      <c r="G32" s="36"/>
      <c r="H32" s="37"/>
      <c r="I32" s="19"/>
      <c r="J32" s="19"/>
      <c r="K32" s="65"/>
      <c r="L32" s="65"/>
      <c r="M32" s="65"/>
      <c r="N32" s="66"/>
      <c r="O32" s="11"/>
      <c r="P32" s="70"/>
      <c r="Q32" s="71"/>
      <c r="R32" s="72"/>
    </row>
    <row r="33" spans="1:26" x14ac:dyDescent="0.25">
      <c r="A33" s="39" t="s">
        <v>0</v>
      </c>
      <c r="B33" s="33"/>
      <c r="C33" s="40">
        <v>598508</v>
      </c>
      <c r="D33" s="40">
        <v>4886977489</v>
      </c>
      <c r="E33" s="40"/>
      <c r="F33" s="33"/>
      <c r="G33" s="33"/>
      <c r="H33" s="33"/>
      <c r="I33" s="33"/>
      <c r="J33" s="33"/>
      <c r="K33" s="41">
        <f>+'2012 IRM Lost Revenue'!K19-'2012 IRM Lost Revenue'!K7</f>
        <v>817023.27079999447</v>
      </c>
      <c r="L33" s="41">
        <f>+'2012 IRM Lost Revenue'!L19-'2012 IRM Lost Revenue'!L7</f>
        <v>463775.52185213566</v>
      </c>
      <c r="M33" s="41">
        <f>+'2012 IRM Lost Revenue'!M19-'2012 IRM Lost Revenue'!M7</f>
        <v>0</v>
      </c>
      <c r="N33" s="42">
        <f>SUM(K33:M33)</f>
        <v>1280798.7926521301</v>
      </c>
      <c r="O33" s="11"/>
      <c r="P33" s="50">
        <f t="shared" ref="P33:P41" si="8">K33/2/(C33*365/30)</f>
        <v>5.6099999999999622E-2</v>
      </c>
      <c r="Q33" s="51">
        <f>(+L33/2)/D33</f>
        <v>4.7450138955626324E-5</v>
      </c>
      <c r="R33" s="52"/>
      <c r="U33" s="53"/>
      <c r="X33" s="53"/>
      <c r="Y33" s="53"/>
      <c r="Z33" s="53"/>
    </row>
    <row r="34" spans="1:26" x14ac:dyDescent="0.25">
      <c r="A34" s="10" t="s">
        <v>1</v>
      </c>
      <c r="B34" s="11"/>
      <c r="C34" s="12">
        <v>24898</v>
      </c>
      <c r="D34" s="12">
        <v>99791184</v>
      </c>
      <c r="E34" s="12"/>
      <c r="F34" s="11"/>
      <c r="G34" s="11"/>
      <c r="H34" s="11"/>
      <c r="I34" s="11"/>
      <c r="J34" s="11"/>
      <c r="K34" s="24">
        <f>+'2012 IRM Lost Revenue'!K20-'2012 IRM Lost Revenue'!K8</f>
        <v>31660.29679999873</v>
      </c>
      <c r="L34" s="24">
        <f>+'2012 IRM Lost Revenue'!L20-'2012 IRM Lost Revenue'!L8</f>
        <v>15955.113453839906</v>
      </c>
      <c r="M34" s="24">
        <f>+'2012 IRM Lost Revenue'!M20-'2012 IRM Lost Revenue'!M8</f>
        <v>0</v>
      </c>
      <c r="N34" s="43">
        <f t="shared" ref="N34:N41" si="9">SUM(K34:M34)</f>
        <v>47615.410253838636</v>
      </c>
      <c r="O34" s="11"/>
      <c r="P34" s="46">
        <f t="shared" si="8"/>
        <v>5.2257534246573242E-2</v>
      </c>
      <c r="Q34" s="47">
        <f>(+L34/2)/D34</f>
        <v>7.9942499999999521E-5</v>
      </c>
      <c r="R34" s="48"/>
      <c r="T34" s="45"/>
      <c r="U34" s="53"/>
      <c r="X34" s="53"/>
      <c r="Y34" s="53"/>
      <c r="Z34" s="53"/>
    </row>
    <row r="35" spans="1:26" x14ac:dyDescent="0.25">
      <c r="A35" s="10" t="s">
        <v>2</v>
      </c>
      <c r="B35" s="11"/>
      <c r="C35" s="12">
        <v>65792.15586864308</v>
      </c>
      <c r="D35" s="12">
        <v>2139318075.755229</v>
      </c>
      <c r="E35" s="12"/>
      <c r="F35" s="11"/>
      <c r="G35" s="11"/>
      <c r="H35" s="11"/>
      <c r="I35" s="11"/>
      <c r="J35" s="11"/>
      <c r="K35" s="24">
        <f>+'2012 IRM Lost Revenue'!K21-'2012 IRM Lost Revenue'!K9</f>
        <v>119586.45419307798</v>
      </c>
      <c r="L35" s="24">
        <f>+'2012 IRM Lost Revenue'!L21-'2012 IRM Lost Revenue'!L9</f>
        <v>301556.41988566518</v>
      </c>
      <c r="M35" s="24">
        <f>+'2012 IRM Lost Revenue'!M21-'2012 IRM Lost Revenue'!M9</f>
        <v>0</v>
      </c>
      <c r="N35" s="43">
        <f t="shared" si="9"/>
        <v>421142.87407874316</v>
      </c>
      <c r="O35" s="11"/>
      <c r="P35" s="46">
        <f t="shared" si="8"/>
        <v>7.4697534246573813E-2</v>
      </c>
      <c r="Q35" s="47">
        <f>(+L35/2)/D35</f>
        <v>7.0479566199899642E-5</v>
      </c>
      <c r="R35" s="48"/>
      <c r="T35" s="45"/>
      <c r="U35" s="53"/>
      <c r="X35" s="53"/>
      <c r="Y35" s="53"/>
      <c r="Z35" s="53"/>
    </row>
    <row r="36" spans="1:26" x14ac:dyDescent="0.25">
      <c r="A36" s="10" t="s">
        <v>3</v>
      </c>
      <c r="B36" s="11"/>
      <c r="C36" s="12">
        <v>13066.548999999999</v>
      </c>
      <c r="D36" s="12"/>
      <c r="E36" s="12">
        <v>26935191.276266973</v>
      </c>
      <c r="F36" s="11"/>
      <c r="G36" s="11"/>
      <c r="H36" s="11"/>
      <c r="I36" s="11"/>
      <c r="J36" s="11"/>
      <c r="K36" s="24">
        <f>+'2012 IRM Lost Revenue'!K22-'2012 IRM Lost Revenue'!K10</f>
        <v>34755.556886511855</v>
      </c>
      <c r="L36" s="24">
        <f>+'2012 IRM Lost Revenue'!L22-'2012 IRM Lost Revenue'!L10</f>
        <v>0</v>
      </c>
      <c r="M36" s="24">
        <f>+'2012 IRM Lost Revenue'!M22-'2012 IRM Lost Revenue'!M10</f>
        <v>942127.96599179506</v>
      </c>
      <c r="N36" s="43">
        <f t="shared" si="9"/>
        <v>976883.52287830692</v>
      </c>
      <c r="O36" s="11"/>
      <c r="P36" s="46">
        <f t="shared" si="8"/>
        <v>0.10931046575342421</v>
      </c>
      <c r="Q36" s="47"/>
      <c r="R36" s="49">
        <f>(+M36/2)/(E36*365/360)</f>
        <v>1.7249220432726507E-2</v>
      </c>
      <c r="T36" s="45"/>
      <c r="U36" s="53"/>
      <c r="V36" s="54"/>
      <c r="X36" s="53"/>
      <c r="Y36" s="53"/>
      <c r="Z36" s="53"/>
    </row>
    <row r="37" spans="1:26" x14ac:dyDescent="0.25">
      <c r="A37" s="10" t="s">
        <v>4</v>
      </c>
      <c r="B37" s="11"/>
      <c r="C37" s="12">
        <v>514</v>
      </c>
      <c r="D37" s="12"/>
      <c r="E37" s="12">
        <v>10587119.273365011</v>
      </c>
      <c r="F37" s="11"/>
      <c r="G37" s="11"/>
      <c r="H37" s="11"/>
      <c r="I37" s="11"/>
      <c r="J37" s="11"/>
      <c r="K37" s="24">
        <f>+'2012 IRM Lost Revenue'!K23-'2012 IRM Lost Revenue'!K11</f>
        <v>26392.464911999647</v>
      </c>
      <c r="L37" s="24">
        <f>+'2012 IRM Lost Revenue'!L23-'2012 IRM Lost Revenue'!L11</f>
        <v>0</v>
      </c>
      <c r="M37" s="24">
        <f>+'2012 IRM Lost Revenue'!M23-'2012 IRM Lost Revenue'!M11</f>
        <v>293876.20082931966</v>
      </c>
      <c r="N37" s="43">
        <f t="shared" si="9"/>
        <v>320268.6657413193</v>
      </c>
      <c r="O37" s="11"/>
      <c r="P37" s="46">
        <f t="shared" si="8"/>
        <v>2.1101592328766841</v>
      </c>
      <c r="Q37" s="47"/>
      <c r="R37" s="49">
        <f>(+M37/2)/(E37*365/360)</f>
        <v>1.3688827525410978E-2</v>
      </c>
      <c r="T37" s="45"/>
      <c r="U37" s="53"/>
      <c r="V37" s="54"/>
      <c r="X37" s="53"/>
      <c r="Y37" s="53"/>
      <c r="Z37" s="53"/>
    </row>
    <row r="38" spans="1:26" x14ac:dyDescent="0.25">
      <c r="A38" s="10" t="s">
        <v>5</v>
      </c>
      <c r="B38" s="11"/>
      <c r="C38" s="12">
        <v>47</v>
      </c>
      <c r="D38" s="12"/>
      <c r="E38" s="12">
        <v>4993733.3069667304</v>
      </c>
      <c r="F38" s="11"/>
      <c r="G38" s="11"/>
      <c r="H38" s="11"/>
      <c r="I38" s="11"/>
      <c r="J38" s="11"/>
      <c r="K38" s="24">
        <f>+'2012 IRM Lost Revenue'!K24-'2012 IRM Lost Revenue'!K12</f>
        <v>10578.827115999768</v>
      </c>
      <c r="L38" s="24">
        <f>+'2012 IRM Lost Revenue'!L24-'2012 IRM Lost Revenue'!L12</f>
        <v>0</v>
      </c>
      <c r="M38" s="24">
        <f>+'2012 IRM Lost Revenue'!M24-'2012 IRM Lost Revenue'!M12</f>
        <v>147752.90999764577</v>
      </c>
      <c r="N38" s="43">
        <f t="shared" si="9"/>
        <v>158331.73711364553</v>
      </c>
      <c r="O38" s="11"/>
      <c r="P38" s="46">
        <f t="shared" si="8"/>
        <v>9.2499216986299331</v>
      </c>
      <c r="Q38" s="47"/>
      <c r="R38" s="49">
        <f>(+M38/2)/(E38*365/360)</f>
        <v>1.4591177439193536E-2</v>
      </c>
      <c r="T38" s="45"/>
      <c r="U38" s="53"/>
      <c r="V38" s="54"/>
      <c r="X38" s="53"/>
      <c r="Y38" s="53"/>
      <c r="Z38" s="53"/>
    </row>
    <row r="39" spans="1:26" x14ac:dyDescent="0.25">
      <c r="A39" s="10" t="s">
        <v>6</v>
      </c>
      <c r="B39" s="11"/>
      <c r="C39" s="12">
        <v>162777.033</v>
      </c>
      <c r="D39" s="12"/>
      <c r="E39" s="12">
        <v>322022.85960000003</v>
      </c>
      <c r="F39" s="11"/>
      <c r="G39" s="11"/>
      <c r="H39" s="11"/>
      <c r="I39" s="11"/>
      <c r="J39" s="11"/>
      <c r="K39" s="24">
        <f>+'2012 IRM Lost Revenue'!K25-'2012 IRM Lost Revenue'!K13</f>
        <v>15828.438688919879</v>
      </c>
      <c r="L39" s="24">
        <f>+'2012 IRM Lost Revenue'!L25-'2012 IRM Lost Revenue'!L13</f>
        <v>0</v>
      </c>
      <c r="M39" s="24">
        <f>+'2012 IRM Lost Revenue'!M25-'2012 IRM Lost Revenue'!M13</f>
        <v>57659.479635545984</v>
      </c>
      <c r="N39" s="43">
        <f t="shared" si="9"/>
        <v>73487.918324465863</v>
      </c>
      <c r="O39" s="11"/>
      <c r="P39" s="46">
        <f t="shared" si="8"/>
        <v>3.996164383561613E-3</v>
      </c>
      <c r="Q39" s="47"/>
      <c r="R39" s="49">
        <f>(+M39/2)/(E39*365/360)</f>
        <v>8.8300600492722814E-2</v>
      </c>
      <c r="T39" s="45"/>
      <c r="U39" s="53"/>
      <c r="V39" s="54"/>
      <c r="X39" s="53"/>
      <c r="Y39" s="53"/>
      <c r="Z39" s="53"/>
    </row>
    <row r="40" spans="1:26" x14ac:dyDescent="0.25">
      <c r="A40" s="10" t="s">
        <v>7</v>
      </c>
      <c r="B40" s="11"/>
      <c r="C40" s="12">
        <v>1129.6651261047787</v>
      </c>
      <c r="D40" s="12">
        <v>56231584.969683953</v>
      </c>
      <c r="E40" s="12"/>
      <c r="F40" s="11"/>
      <c r="G40" s="11"/>
      <c r="H40" s="11"/>
      <c r="I40" s="11"/>
      <c r="J40" s="11"/>
      <c r="K40" s="24">
        <f>+'2012 IRM Lost Revenue'!K26-'2012 IRM Lost Revenue'!K14</f>
        <v>408.97492493396567</v>
      </c>
      <c r="L40" s="24">
        <f>+'2012 IRM Lost Revenue'!L26-'2012 IRM Lost Revenue'!L14</f>
        <v>21275.969927745871</v>
      </c>
      <c r="M40" s="24">
        <f>+'2012 IRM Lost Revenue'!M26-'2012 IRM Lost Revenue'!M14</f>
        <v>0</v>
      </c>
      <c r="N40" s="43">
        <f t="shared" si="9"/>
        <v>21684.944852679837</v>
      </c>
      <c r="O40" s="11"/>
      <c r="P40" s="46">
        <f t="shared" si="8"/>
        <v>1.4878027397260289E-2</v>
      </c>
      <c r="Q40" s="47">
        <f>(+L40/2)/D40</f>
        <v>1.8918166666666387E-4</v>
      </c>
      <c r="R40" s="48"/>
      <c r="T40" s="45"/>
      <c r="U40" s="53"/>
      <c r="X40" s="53"/>
      <c r="Y40" s="53"/>
      <c r="Z40" s="53"/>
    </row>
    <row r="41" spans="1:26" ht="15.75" thickBot="1" x14ac:dyDescent="0.3">
      <c r="A41" s="10" t="s">
        <v>7</v>
      </c>
      <c r="B41" s="11"/>
      <c r="C41" s="12">
        <v>21729.086037863421</v>
      </c>
      <c r="D41" s="12"/>
      <c r="E41" s="12"/>
      <c r="F41" s="11"/>
      <c r="G41" s="11"/>
      <c r="H41" s="11"/>
      <c r="I41" s="11"/>
      <c r="J41" s="11"/>
      <c r="K41" s="24">
        <f>+'2012 IRM Lost Revenue'!K27-'2012 IRM Lost Revenue'!K15</f>
        <v>796.41446145976079</v>
      </c>
      <c r="L41" s="24">
        <f>+'2012 IRM Lost Revenue'!L27-'2012 IRM Lost Revenue'!L15</f>
        <v>0</v>
      </c>
      <c r="M41" s="24">
        <f>+'2012 IRM Lost Revenue'!M27-'2012 IRM Lost Revenue'!M15</f>
        <v>0</v>
      </c>
      <c r="N41" s="43">
        <f t="shared" si="9"/>
        <v>796.41446145976079</v>
      </c>
      <c r="O41" s="11"/>
      <c r="P41" s="55">
        <f t="shared" si="8"/>
        <v>1.5062465753424481E-3</v>
      </c>
      <c r="Q41" s="58"/>
      <c r="R41" s="57"/>
      <c r="T41" s="45"/>
      <c r="U41" s="53"/>
      <c r="X41" s="53"/>
      <c r="Y41" s="53"/>
      <c r="Z41" s="53"/>
    </row>
    <row r="42" spans="1:26" ht="15.75" thickBot="1" x14ac:dyDescent="0.3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9">
        <f>SUM(K33:K41)</f>
        <v>1057030.6987828959</v>
      </c>
      <c r="L42" s="9">
        <f>SUM(L33:L41)</f>
        <v>802563.02511938661</v>
      </c>
      <c r="M42" s="9">
        <f>SUM(M33:M41)</f>
        <v>1441416.5564543065</v>
      </c>
      <c r="N42" s="44">
        <f>SUM(N33:N41)</f>
        <v>3301010.2803565897</v>
      </c>
      <c r="O42" s="19"/>
      <c r="P42" s="55"/>
      <c r="Q42" s="56"/>
      <c r="R42" s="57"/>
      <c r="U42" s="45"/>
      <c r="V42" s="45"/>
    </row>
    <row r="44" spans="1:26" x14ac:dyDescent="0.25">
      <c r="N44" t="s">
        <v>23</v>
      </c>
      <c r="V44" s="53"/>
    </row>
  </sheetData>
  <mergeCells count="9">
    <mergeCell ref="K5:N6"/>
    <mergeCell ref="K17:N18"/>
    <mergeCell ref="K31:N32"/>
    <mergeCell ref="P31:R32"/>
    <mergeCell ref="C5:E6"/>
    <mergeCell ref="C17:E18"/>
    <mergeCell ref="C31:E32"/>
    <mergeCell ref="G5:I6"/>
    <mergeCell ref="G17:I17"/>
  </mergeCells>
  <printOptions horizontalCentered="1"/>
  <pageMargins left="0.23" right="0.23622047244094491" top="0.74803149606299213" bottom="0.56999999999999995" header="0.31496062992125984" footer="0.31496062992125984"/>
  <pageSetup scale="64" orientation="landscape" r:id="rId1"/>
  <headerFooter>
    <oddHeader>&amp;RToronto Hydro-Electric System Limited
EB-2012-0064
Tab 3
Schedule F
Filed:  2012 Oct 31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IRM Lost Revenue</vt:lpstr>
    </vt:vector>
  </TitlesOfParts>
  <Company>Toronto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alam</dc:creator>
  <cp:lastModifiedBy>Susi Vogt</cp:lastModifiedBy>
  <cp:lastPrinted>2012-10-24T21:39:07Z</cp:lastPrinted>
  <dcterms:created xsi:type="dcterms:W3CDTF">2012-10-22T14:54:32Z</dcterms:created>
  <dcterms:modified xsi:type="dcterms:W3CDTF">2012-11-01T15:18:56Z</dcterms:modified>
</cp:coreProperties>
</file>